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C4C41C9C-A60D-425F-B3FF-9F01FB391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O95" i="5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P64" i="2"/>
  <c r="W64" i="2"/>
  <c r="AB64" i="2"/>
  <c r="W65" i="2"/>
  <c r="W66" i="2"/>
  <c r="V61" i="2" l="1"/>
  <c r="R66" i="2"/>
  <c r="Y43" i="2"/>
  <c r="R25" i="2"/>
  <c r="S65" i="2"/>
  <c r="S48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<sst xmlns="http://schemas.openxmlformats.org/spreadsheetml/2006/main" count="2712" uniqueCount="396">
  <si>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</si>
  <si>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</si>
  <si>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</si>
  <si>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</si>
  <si>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</si>
  <si>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</si>
  <si>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</si>
  <si>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</si>
  <si>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</si>
  <si>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</si>
  <si>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</si>
  <si>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</si>
  <si>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</si>
  <si>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</si>
  <si>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</si>
  <si>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</si>
  <si>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</si>
  <si>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</si>
  <si>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</si>
  <si>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</si>
  <si>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</si>
  <si>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</si>
  <si>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</si>
  <si>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</si>
  <si>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</si>
  <si>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</si>
  <si>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</si>
  <si>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</si>
  <si>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</si>
  <si>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</si>
  <si>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</si>
  <si>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</si>
  <si>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</si>
  <si>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</si>
  <si>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</si>
  <si>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</si>
  <si>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</si>
  <si>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</si>
  <si>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</si>
  <si>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</si>
  <si>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</si>
  <si>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</si>
  <si>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</si>
  <si>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</si>
  <si>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</si>
  <si>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</si>
  <si>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</si>
  <si>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</si>
  <si>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</si>
  <si>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</si>
  <si>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</si>
  <si>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</si>
  <si>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</si>
  <si>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</si>
  <si>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</si>
  <si>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</si>
  <si>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</si>
  <si>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</si>
  <si>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</si>
  <si>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</si>
  <si>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</si>
  <si>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</si>
  <si>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</si>
  <si>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</si>
  <si>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</si>
  <si>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</si>
  <si>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</si>
  <si>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</si>
  <si>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</si>
  <si>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</si>
  <si>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</si>
  <si>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</si>
  <si>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</si>
  <si>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</si>
  <si>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</si>
  <si>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</si>
  <si>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</si>
  <si>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</si>
  <si>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</si>
  <si>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</si>
  <si>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</si>
  <si>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</si>
  <si>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</si>
  <si>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</si>
  <si>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</si>
  <si>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</si>
  <si>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</si>
  <si>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</si>
  <si>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</si>
  <si>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</si>
  <si>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</si>
  <si>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</si>
  <si>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</si>
  <si>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</si>
  <si>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</si>
  <si>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</si>
  <si>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</si>
  <si>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</si>
  <si>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</si>
  <si>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</si>
  <si>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</si>
  <si>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</si>
  <si>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</si>
  <si>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</si>
  <si>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</si>
  <si>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</si>
  <si>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</si>
  <si>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</si>
  <si>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</si>
  <si>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</si>
  <si>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</si>
  <si>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</si>
  <si>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</si>
  <si>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</si>
  <si>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</si>
  <si>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</si>
  <si>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</si>
  <si>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</si>
  <si>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</si>
  <si>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</si>
  <si>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</si>
  <si>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</si>
  <si>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</si>
  <si>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</si>
  <si>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</si>
  <si>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</si>
  <si>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</si>
  <si>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</si>
  <si>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</si>
  <si>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</si>
  <si>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</si>
  <si>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</si>
  <si>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</si>
  <si>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</si>
  <si>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</si>
  <si>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</si>
  <si>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</si>
  <si>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</si>
  <si>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</si>
  <si>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</si>
  <si>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</si>
  <si>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</si>
  <si>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</si>
  <si>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</si>
  <si>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</si>
  <si>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</si>
  <si>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</si>
  <si>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</si>
  <si>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</si>
  <si>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</si>
  <si>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</si>
  <si>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</si>
  <si>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</si>
  <si>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</si>
  <si>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</si>
  <si>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</si>
  <si>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</si>
  <si>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</si>
  <si>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</si>
  <si>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</si>
  <si>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</si>
  <si>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</si>
  <si>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</si>
  <si>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</si>
  <si>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</si>
  <si>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</si>
  <si>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</si>
  <si>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</si>
  <si>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</si>
  <si>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</si>
  <si>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</si>
  <si>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</si>
  <si>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</si>
  <si>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</si>
  <si>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</si>
  <si>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</si>
  <si>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</si>
  <si>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</si>
  <si>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</si>
  <si>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</si>
  <si>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</si>
  <si>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</si>
  <si>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</si>
  <si>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</si>
  <si>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</si>
  <si>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</si>
  <si>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</si>
  <si>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</si>
  <si>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</si>
  <si>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</si>
  <si>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</si>
  <si>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</si>
  <si>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</si>
  <si>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</si>
  <si>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</si>
  <si>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</si>
  <si>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</si>
  <si>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</si>
  <si>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</si>
  <si>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</si>
  <si>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</si>
  <si>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</si>
  <si>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</si>
  <si>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</si>
  <si>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</si>
  <si>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</si>
  <si>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</si>
  <si>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</si>
  <si>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</si>
  <si>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</si>
  <si>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</si>
  <si>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</si>
  <si>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</si>
  <si>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</si>
  <si>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</si>
  <si>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</si>
  <si>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</si>
  <si>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</si>
  <si>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</si>
  <si>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</si>
  <si>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</si>
  <si>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</si>
  <si>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</si>
  <si>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</si>
  <si>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</si>
  <si>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</si>
  <si>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</si>
  <si>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</si>
  <si>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</si>
  <si>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</si>
  <si>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</si>
  <si>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</si>
  <si>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</si>
  <si>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</si>
  <si>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</si>
  <si>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</si>
  <si>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</si>
  <si>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</si>
  <si>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</si>
  <si>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</si>
  <si>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</si>
  <si>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</si>
  <si>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</si>
  <si>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</si>
  <si>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</si>
  <si>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</si>
  <si>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</si>
  <si>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</si>
  <si>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</si>
  <si>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</si>
  <si>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</si>
  <si>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</si>
  <si>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</si>
  <si>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</si>
  <si>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</si>
  <si>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</si>
  <si>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</si>
  <si>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</si>
  <si>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</si>
  <si>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</si>
  <si>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</si>
  <si>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</si>
  <si>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</si>
  <si>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</si>
  <si>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</si>
  <si>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</si>
  <si>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</si>
  <si>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</si>
  <si>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</si>
  <si>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</si>
  <si>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</si>
  <si>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</si>
  <si>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</si>
  <si>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</si>
  <si>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</si>
  <si>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</si>
  <si>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</si>
  <si>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</si>
  <si>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</si>
  <si>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</si>
  <si>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</si>
  <si>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</si>
  <si>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</si>
  <si>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</si>
  <si>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</si>
  <si>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</si>
  <si>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</si>
  <si>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</si>
  <si>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</si>
  <si>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</si>
  <si>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</si>
  <si>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</si>
  <si>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</si>
  <si>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</si>
  <si>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</si>
  <si>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</si>
  <si>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</si>
  <si>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</si>
  <si>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</si>
  <si>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</si>
  <si>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</si>
  <si>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</si>
  <si>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</si>
  <si>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</si>
  <si>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</si>
  <si>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</si>
  <si>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</si>
  <si>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</si>
  <si>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</si>
  <si>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</si>
  <si>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</si>
  <si>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</si>
  <si>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</si>
  <si>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</si>
  <si>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</si>
  <si>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</si>
  <si>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</si>
  <si>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</si>
  <si>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</si>
  <si>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</si>
  <si>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</si>
  <si>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</si>
  <si>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</si>
  <si>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</si>
  <si>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</si>
  <si>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</si>
  <si>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</si>
  <si>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</si>
  <si>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</si>
  <si>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</si>
  <si>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</si>
  <si>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</si>
  <si>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</si>
  <si>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</si>
  <si>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</si>
  <si>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</si>
  <si>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</si>
  <si>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</si>
  <si>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</si>
  <si>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</si>
  <si>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</si>
  <si>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</si>
  <si>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</si>
  <si>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</si>
  <si>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</si>
  <si>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</si>
  <si>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</si>
  <si>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</si>
  <si>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</si>
  <si>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</si>
  <si>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</si>
  <si>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</si>
  <si>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</si>
  <si>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</si>
  <si>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</si>
  <si>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</si>
  <si>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</si>
  <si>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</si>
  <si>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</si>
  <si>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</si>
  <si>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</si>
  <si>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</si>
  <si>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</si>
  <si>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</si>
  <si>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</si>
  <si>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</si>
  <si>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</si>
  <si>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</si>
  <si>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</si>
  <si>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</si>
  <si>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</si>
  <si>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</si>
  <si>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</si>
  <si>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</si>
  <si>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</si>
  <si>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</si>
  <si>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</si>
  <si>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</si>
  <si>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</si>
  <si>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</si>
  <si>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2025/12/02</t>
  </si>
  <si>
    <t>10:19</t>
  </si>
  <si>
    <t>10:50</t>
  </si>
  <si>
    <t>09:48</t>
  </si>
  <si>
    <t>10:10</t>
  </si>
  <si>
    <t>09:28</t>
  </si>
  <si>
    <t>09:10</t>
  </si>
  <si>
    <t>0.004未満</t>
  </si>
  <si>
    <t>0.05未満</t>
  </si>
  <si>
    <t>0.0002未満</t>
  </si>
  <si>
    <t>0.001未満</t>
  </si>
  <si>
    <t>異常なし</t>
  </si>
  <si>
    <t>0.1未満</t>
  </si>
  <si>
    <t>0.008未満</t>
  </si>
  <si>
    <t>0.000005未満</t>
  </si>
  <si>
    <t>0.02未満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</si>
</sst>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4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4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2" fontId="25" fillId="0" borderId="52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6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5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zoomScaleNormal="100" zoomScaleSheetLayoutView="100" workbookViewId="0">
      <selection activeCell="A130" sqref="A130:D130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1" width="9.8984375" style="31" hidden="1" customWidth="1"/>
    <col min="12" max="28" width="5.59765625" style="30" hidden="1" customWidth="1"/>
    <col min="29" max="29" width="11.59765625" style="32" hidden="1" customWidth="1"/>
    <col min="30" max="16384" width="9" style="30"/>
  </cols>
  <sheetData>
    <row r="1" spans="1:29"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0.8">
      <c r="A2" s="218">
        <v>45901</v>
      </c>
      <c r="B2" s="218"/>
      <c r="C2" s="219">
        <v>45992</v>
      </c>
      <c r="D2" s="219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9.9" customHeight="1" thickBot="1"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9" ht="11.1" customHeight="1">
      <c r="A4" s="33"/>
      <c r="B4" s="34"/>
      <c r="C4" s="35" t="s">
        <v>87</v>
      </c>
      <c r="D4" s="210" t="s">
        <v>338</v>
      </c>
      <c r="E4" s="212" t="s">
        <v>341</v>
      </c>
      <c r="F4" s="210" t="s">
        <v>344</v>
      </c>
      <c r="G4" s="212" t="s">
        <v>348</v>
      </c>
      <c r="H4" s="210" t="s">
        <v>350</v>
      </c>
      <c r="I4" s="202" t="s">
        <v>353</v>
      </c>
      <c r="J4" s="206"/>
      <c r="K4" s="19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9" ht="11.1" customHeight="1">
      <c r="A5" s="36"/>
      <c r="B5" s="37"/>
      <c r="C5" s="38"/>
      <c r="D5" s="211"/>
      <c r="E5" s="213"/>
      <c r="F5" s="211"/>
      <c r="G5" s="213"/>
      <c r="H5" s="211"/>
      <c r="I5" s="203"/>
      <c r="J5" s="207"/>
      <c r="K5" s="197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ht="11.1" customHeight="1">
      <c r="A6" s="36"/>
      <c r="B6" s="39"/>
      <c r="C6" s="40" t="s">
        <v>88</v>
      </c>
      <c r="D6" s="220" t="s">
        <v>339</v>
      </c>
      <c r="E6" s="222" t="s">
        <v>342</v>
      </c>
      <c r="F6" s="220" t="s">
        <v>345</v>
      </c>
      <c r="G6" s="208" t="s">
        <v>347</v>
      </c>
      <c r="H6" s="216" t="s">
        <v>351</v>
      </c>
      <c r="I6" s="204" t="s">
        <v>354</v>
      </c>
      <c r="J6" s="198"/>
      <c r="K6" s="200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9" ht="11.1" customHeight="1" thickBot="1">
      <c r="A7" s="43" t="s">
        <v>85</v>
      </c>
      <c r="B7" s="44" t="s">
        <v>86</v>
      </c>
      <c r="C7" s="45"/>
      <c r="D7" s="221"/>
      <c r="E7" s="223"/>
      <c r="F7" s="221"/>
      <c r="G7" s="209"/>
      <c r="H7" s="217"/>
      <c r="I7" s="205"/>
      <c r="J7" s="199"/>
      <c r="K7" s="20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2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9" ht="11.1" customHeight="1">
      <c r="A9" s="53">
        <v>1</v>
      </c>
      <c r="B9" s="54" t="s">
        <v>80</v>
      </c>
      <c r="C9" s="55" t="s">
        <v>75</v>
      </c>
      <c r="D9" s="149" t="s">
        <v>380</v>
      </c>
      <c r="E9" s="149" t="s">
        <v>380</v>
      </c>
      <c r="F9" s="149" t="s">
        <v>380</v>
      </c>
      <c r="G9" s="149" t="s">
        <v>380</v>
      </c>
      <c r="H9" s="149" t="s">
        <v>380</v>
      </c>
      <c r="I9" s="183" t="s">
        <v>380</v>
      </c>
      <c r="J9" s="149"/>
      <c r="K9" s="150"/>
      <c r="L9" s="58" t="e">
        <f>#REF!</f>
        <v>#REF!</v>
      </c>
      <c r="M9" s="59" t="e">
        <f>#REF!</f>
        <v>#REF!</v>
      </c>
      <c r="N9" s="59" t="e">
        <f>#REF!</f>
        <v>#REF!</v>
      </c>
      <c r="O9" s="59" t="e">
        <f>#REF!</f>
        <v>#REF!</v>
      </c>
      <c r="P9" s="59" t="e">
        <f>#REF!</f>
        <v>#REF!</v>
      </c>
      <c r="Q9" s="59" t="e">
        <f>#REF!</f>
        <v>#REF!</v>
      </c>
      <c r="R9" s="59" t="e">
        <f>#REF!</f>
        <v>#REF!</v>
      </c>
      <c r="S9" s="59" t="e">
        <f>#REF!</f>
        <v>#REF!</v>
      </c>
      <c r="T9" s="59" t="e">
        <f>#REF!</f>
        <v>#REF!</v>
      </c>
      <c r="U9" s="59" t="e">
        <f>#REF!</f>
        <v>#REF!</v>
      </c>
      <c r="V9" s="59" t="e">
        <f>#REF!</f>
        <v>#REF!</v>
      </c>
      <c r="W9" s="59" t="e">
        <f>#REF!</f>
        <v>#REF!</v>
      </c>
      <c r="X9" s="59" t="e">
        <f>#REF!</f>
        <v>#REF!</v>
      </c>
      <c r="Y9" s="59" t="e">
        <f>#REF!</f>
        <v>#REF!</v>
      </c>
      <c r="Z9" s="59" t="e">
        <f>#REF!</f>
        <v>#REF!</v>
      </c>
      <c r="AA9" s="59" t="e">
        <f>#REF!</f>
        <v>#REF!</v>
      </c>
      <c r="AB9" s="59" t="e">
        <f>#REF!</f>
        <v>#REF!</v>
      </c>
      <c r="AC9" s="60" t="s">
        <v>46</v>
      </c>
    </row>
    <row r="10" spans="1:29" ht="11.1" customHeight="1">
      <c r="A10" s="61">
        <v>2</v>
      </c>
      <c r="B10" s="62" t="s">
        <v>81</v>
      </c>
      <c r="C10" s="63" t="s">
        <v>75</v>
      </c>
      <c r="D10" s="6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12" t="s">
        <v>386</v>
      </c>
      <c r="J10" s="159"/>
      <c r="K10" s="151"/>
      <c r="L10" s="58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</row>
    <row r="11" spans="1:29" ht="11.1" customHeight="1">
      <c r="A11" s="61">
        <v>3</v>
      </c>
      <c r="B11" s="62" t="s">
        <v>82</v>
      </c>
      <c r="C11" s="63" t="s">
        <v>75</v>
      </c>
      <c r="D11" s="66" t="s">
        <v>371</v>
      </c>
      <c r="E11" s="66" t="s">
        <v>371</v>
      </c>
      <c r="F11" s="66" t="s">
        <v>371</v>
      </c>
      <c r="G11" s="66" t="s">
        <v>371</v>
      </c>
      <c r="H11" s="66" t="s">
        <v>371</v>
      </c>
      <c r="I11" s="112" t="s">
        <v>371</v>
      </c>
      <c r="J11" s="64"/>
      <c r="K11" s="152"/>
      <c r="L11" s="5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</row>
    <row r="12" spans="1:29" ht="11.1" customHeight="1">
      <c r="A12" s="61">
        <v>4</v>
      </c>
      <c r="B12" s="62" t="s">
        <v>83</v>
      </c>
      <c r="C12" s="63" t="s">
        <v>75</v>
      </c>
      <c r="D12" s="66" t="s">
        <v>372</v>
      </c>
      <c r="E12" s="66" t="s">
        <v>372</v>
      </c>
      <c r="F12" s="66" t="s">
        <v>372</v>
      </c>
      <c r="G12" s="66" t="s">
        <v>372</v>
      </c>
      <c r="H12" s="66" t="s">
        <v>372</v>
      </c>
      <c r="I12" s="112" t="s">
        <v>372</v>
      </c>
      <c r="J12" s="64"/>
      <c r="K12" s="152"/>
      <c r="L12" s="58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</row>
    <row r="13" spans="1:29" ht="11.1" customHeight="1">
      <c r="A13" s="61">
        <v>5</v>
      </c>
      <c r="B13" s="62" t="s">
        <v>44</v>
      </c>
      <c r="C13" s="63" t="s">
        <v>84</v>
      </c>
      <c r="D13" s="68">
        <v>12.5</v>
      </c>
      <c r="E13" s="68">
        <v>14.2</v>
      </c>
      <c r="F13" s="68">
        <v>11.7</v>
      </c>
      <c r="G13" s="68">
        <v>15.2</v>
      </c>
      <c r="H13" s="68">
        <v>11.5</v>
      </c>
      <c r="I13" s="184">
        <v>10</v>
      </c>
      <c r="J13" s="67"/>
      <c r="K13" s="123"/>
      <c r="L13" s="67" t="str">
        <f>IFERROR(VLOOKUP(L$9,#REF!,2,FALSE),"")</f>
        <v/>
      </c>
      <c r="M13" s="68" t="str">
        <f>IFERROR(VLOOKUP(M$9,#REF!,2,FALSE),"")</f>
        <v/>
      </c>
      <c r="N13" s="68" t="str">
        <f>IFERROR(VLOOKUP(N$9,#REF!,2,FALSE),"")</f>
        <v/>
      </c>
      <c r="O13" s="68" t="str">
        <f>IFERROR(VLOOKUP(O$9,#REF!,2,FALSE),"")</f>
        <v/>
      </c>
      <c r="P13" s="68" t="str">
        <f>IFERROR(VLOOKUP(P$9,#REF!,2,FALSE),"")</f>
        <v/>
      </c>
      <c r="Q13" s="68" t="str">
        <f>IFERROR(VLOOKUP(Q$9,#REF!,2,FALSE),"")</f>
        <v/>
      </c>
      <c r="R13" s="68" t="str">
        <f>IFERROR(VLOOKUP(R$9,#REF!,2,FALSE),"")</f>
        <v/>
      </c>
      <c r="S13" s="68" t="str">
        <f>IFERROR(VLOOKUP(S$9,#REF!,2,FALSE),"")</f>
        <v/>
      </c>
      <c r="T13" s="68" t="str">
        <f>IFERROR(VLOOKUP(T$9,#REF!,2,FALSE),"")</f>
        <v/>
      </c>
      <c r="U13" s="68" t="str">
        <f>IFERROR(VLOOKUP(U$9,#REF!,2,FALSE),"")</f>
        <v/>
      </c>
      <c r="V13" s="68" t="str">
        <f>IFERROR(VLOOKUP(V$9,#REF!,2,FALSE),"")</f>
        <v/>
      </c>
      <c r="W13" s="68" t="str">
        <f>IFERROR(VLOOKUP(ACE$9,#REF!,2,FALSE),"")</f>
        <v/>
      </c>
      <c r="X13" s="68" t="str">
        <f>IFERROR(VLOOKUP(X$9,#REF!,2,FALSE),"")</f>
        <v/>
      </c>
      <c r="Y13" s="68" t="str">
        <f>IFERROR(VLOOKUP(Y$9,#REF!,2,FALSE),"")</f>
        <v/>
      </c>
      <c r="Z13" s="68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9" t="e">
        <f>#REF!</f>
        <v>#REF!</v>
      </c>
    </row>
    <row r="14" spans="1:29" ht="11.1" customHeight="1" thickBot="1">
      <c r="A14" s="71">
        <v>6</v>
      </c>
      <c r="B14" s="72" t="s">
        <v>45</v>
      </c>
      <c r="C14" s="73" t="s">
        <v>84</v>
      </c>
      <c r="D14" s="75">
        <v>9.8000000000000007</v>
      </c>
      <c r="E14" s="75">
        <v>14.5</v>
      </c>
      <c r="F14" s="75">
        <v>10.1</v>
      </c>
      <c r="G14" s="75">
        <v>13.6</v>
      </c>
      <c r="H14" s="75">
        <v>10.6</v>
      </c>
      <c r="I14" s="185">
        <v>13.5</v>
      </c>
      <c r="J14" s="74"/>
      <c r="K14" s="153"/>
      <c r="L14" s="67" t="str">
        <f>IFERROR(VLOOKUP(L$9,#REF!,3,FALSE),"")</f>
        <v/>
      </c>
      <c r="M14" s="68" t="str">
        <f>IFERROR(VLOOKUP(M$9,#REF!,3,FALSE),"")</f>
        <v/>
      </c>
      <c r="N14" s="68" t="str">
        <f>IFERROR(VLOOKUP(N$9,#REF!,3,FALSE),"")</f>
        <v/>
      </c>
      <c r="O14" s="68" t="str">
        <f>IFERROR(VLOOKUP(O$9,#REF!,3,FALSE),"")</f>
        <v/>
      </c>
      <c r="P14" s="68" t="str">
        <f>IFERROR(VLOOKUP(P$9,#REF!,3,FALSE),"")</f>
        <v/>
      </c>
      <c r="Q14" s="68" t="str">
        <f>IFERROR(VLOOKUP(Q$9,#REF!,3,FALSE),"")</f>
        <v/>
      </c>
      <c r="R14" s="68" t="str">
        <f>IFERROR(VLOOKUP(R$9,#REF!,3,FALSE),"")</f>
        <v/>
      </c>
      <c r="S14" s="68" t="str">
        <f>IFERROR(VLOOKUP(S$9,#REF!,3,FALSE),"")</f>
        <v/>
      </c>
      <c r="T14" s="68" t="str">
        <f>IFERROR(VLOOKUP(T$9,#REF!,3,FALSE),"")</f>
        <v/>
      </c>
      <c r="U14" s="68" t="str">
        <f>IFERROR(VLOOKUP(U$9,#REF!,3,FALSE),"")</f>
        <v/>
      </c>
      <c r="V14" s="68" t="str">
        <f>IFERROR(VLOOKUP(V$9,#REF!,3,FALSE),"")</f>
        <v/>
      </c>
      <c r="W14" s="68" t="str">
        <f>IFERROR(VLOOKUP(ACE$9,#REF!,3,FALSE),"")</f>
        <v/>
      </c>
      <c r="X14" s="68" t="str">
        <f>IFERROR(VLOOKUP(X$9,#REF!,3,FALSE),"")</f>
        <v/>
      </c>
      <c r="Y14" s="68" t="str">
        <f>IFERROR(VLOOKUP(Y$9,#REF!,3,FALSE),"")</f>
        <v/>
      </c>
      <c r="Z14" s="68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9" t="e">
        <f>#REF!</f>
        <v>#REF!</v>
      </c>
    </row>
    <row r="15" spans="1:2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154"/>
      <c r="L15" s="67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9"/>
    </row>
    <row r="16" spans="1:29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86">
        <v>0</v>
      </c>
      <c r="J16" s="56"/>
      <c r="K16" s="82"/>
      <c r="L16" s="64" t="str">
        <f>IFERROR(VLOOKUP(L$9,#REF!,9,FALSE),"")</f>
        <v/>
      </c>
      <c r="M16" s="66" t="str">
        <f>IFERROR(VLOOKUP(M$9,#REF!,9,FALSE),"")</f>
        <v/>
      </c>
      <c r="N16" s="66" t="str">
        <f>IFERROR(VLOOKUP(N$9,#REF!,9,FALSE),"")</f>
        <v/>
      </c>
      <c r="O16" s="66" t="str">
        <f>IFERROR(VLOOKUP(O$9,#REF!,9,FALSE),"")</f>
        <v/>
      </c>
      <c r="P16" s="66" t="str">
        <f>IFERROR(VLOOKUP(P$9,#REF!,9,FALSE),"")</f>
        <v/>
      </c>
      <c r="Q16" s="66" t="str">
        <f>IFERROR(VLOOKUP(Q$9,#REF!,9,FALSE),"")</f>
        <v/>
      </c>
      <c r="R16" s="66" t="str">
        <f>IFERROR(VLOOKUP(R$9,#REF!,9,FALSE),"")</f>
        <v/>
      </c>
      <c r="S16" s="66" t="str">
        <f>IFERROR(VLOOKUP(S$9,#REF!,9,FALSE),"")</f>
        <v/>
      </c>
      <c r="T16" s="66" t="str">
        <f>IFERROR(VLOOKUP(T$9,#REF!,9,FALSE),"")</f>
        <v/>
      </c>
      <c r="U16" s="66" t="str">
        <f>IFERROR(VLOOKUP(U$9,#REF!,9,FALSE),"")</f>
        <v/>
      </c>
      <c r="V16" s="66" t="str">
        <f>IFERROR(VLOOKUP(V$9,#REF!,9,FALSE),"")</f>
        <v/>
      </c>
      <c r="W16" s="66" t="str">
        <f>IFERROR(VLOOKUP(ACE$9,#REF!,9,FALSE),"")</f>
        <v/>
      </c>
      <c r="X16" s="66" t="str">
        <f>IFERROR(VLOOKUP(X$9,#REF!,9,FALSE),"")</f>
        <v/>
      </c>
      <c r="Y16" s="66" t="str">
        <f>IFERROR(VLOOKUP(Y$9,#REF!,9,FALSE),"")</f>
        <v/>
      </c>
      <c r="Z16" s="66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9" t="e">
        <f>#REF!</f>
        <v>#REF!</v>
      </c>
    </row>
    <row r="17" spans="1:29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  <c r="J17" s="64"/>
      <c r="K17" s="66"/>
      <c r="L17" s="64" t="str">
        <f>IFERROR(VLOOKUP(L$9,#REF!,10,FALSE),"")</f>
        <v/>
      </c>
      <c r="M17" s="66" t="str">
        <f>IFERROR(VLOOKUP(M$9,#REF!,10,FALSE),"")</f>
        <v/>
      </c>
      <c r="N17" s="66" t="str">
        <f>IFERROR(VLOOKUP(N$9,#REF!,10,FALSE),"")</f>
        <v/>
      </c>
      <c r="O17" s="66" t="str">
        <f>IFERROR(VLOOKUP(O$9,#REF!,10,FALSE),"")</f>
        <v/>
      </c>
      <c r="P17" s="66" t="str">
        <f>IFERROR(VLOOKUP(P$9,#REF!,10,FALSE),"")</f>
        <v/>
      </c>
      <c r="Q17" s="66" t="str">
        <f>IFERROR(VLOOKUP(Q$9,#REF!,10,FALSE),"")</f>
        <v/>
      </c>
      <c r="R17" s="66" t="str">
        <f>IFERROR(VLOOKUP(R$9,#REF!,10,FALSE),"")</f>
        <v/>
      </c>
      <c r="S17" s="66" t="str">
        <f>IFERROR(VLOOKUP(S$9,#REF!,10,FALSE),"")</f>
        <v/>
      </c>
      <c r="T17" s="66" t="str">
        <f>IFERROR(VLOOKUP(T$9,#REF!,10,FALSE),"")</f>
        <v/>
      </c>
      <c r="U17" s="66" t="str">
        <f>IFERROR(VLOOKUP(U$9,#REF!,10,FALSE),"")</f>
        <v/>
      </c>
      <c r="V17" s="66" t="str">
        <f>IFERROR(VLOOKUP(V$9,#REF!,10,FALSE),"")</f>
        <v/>
      </c>
      <c r="W17" s="66" t="str">
        <f>IFERROR(VLOOKUP(ACE$9,#REF!,10,FALSE),"")</f>
        <v/>
      </c>
      <c r="X17" s="66" t="str">
        <f>IFERROR(VLOOKUP(X$9,#REF!,10,FALSE),"")</f>
        <v/>
      </c>
      <c r="Y17" s="66" t="str">
        <f>IFERROR(VLOOKUP(Y$9,#REF!,10,FALSE),"")</f>
        <v/>
      </c>
      <c r="Z17" s="66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87"/>
    </row>
    <row r="18" spans="1:29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87" t="s">
        <v>370</v>
      </c>
      <c r="J18" s="89"/>
      <c r="K18" s="90"/>
      <c r="L18" s="64" t="str">
        <f>IFERROR(VLOOKUP(L$9,#REF!,12,FALSE),"")</f>
        <v/>
      </c>
      <c r="M18" s="66" t="str">
        <f>IFERROR(VLOOKUP(M$9,#REF!,12,FALSE),"")</f>
        <v/>
      </c>
      <c r="N18" s="66" t="str">
        <f>IFERROR(VLOOKUP(N$9,#REF!,12,FALSE),"")</f>
        <v/>
      </c>
      <c r="O18" s="66" t="str">
        <f>IFERROR(VLOOKUP(O$9,#REF!,12,FALSE),"")</f>
        <v/>
      </c>
      <c r="P18" s="66" t="str">
        <f>IFERROR(VLOOKUP(P$9,#REF!,12,FALSE),"")</f>
        <v/>
      </c>
      <c r="Q18" s="66" t="str">
        <f>IFERROR(VLOOKUP(Q$9,#REF!,12,FALSE),"")</f>
        <v/>
      </c>
      <c r="R18" s="66" t="str">
        <f>IFERROR(VLOOKUP(R$9,#REF!,12,FALSE),"")</f>
        <v/>
      </c>
      <c r="S18" s="66" t="str">
        <f>IFERROR(VLOOKUP(S$9,#REF!,12,FALSE),"")</f>
        <v/>
      </c>
      <c r="T18" s="66" t="str">
        <f>IFERROR(VLOOKUP(T$9,#REF!,12,FALSE),"")</f>
        <v/>
      </c>
      <c r="U18" s="66" t="str">
        <f>IFERROR(VLOOKUP(U$9,#REF!,12,FALSE),"")</f>
        <v/>
      </c>
      <c r="V18" s="66" t="str">
        <f>IFERROR(VLOOKUP(V$9,#REF!,12,FALSE),"")</f>
        <v/>
      </c>
      <c r="W18" s="66" t="str">
        <f>IFERROR(VLOOKUP(ACE$9,#REF!,12,FALSE),"")</f>
        <v/>
      </c>
      <c r="X18" s="66" t="str">
        <f>IFERROR(VLOOKUP(X$9,#REF!,12,FALSE),"")</f>
        <v/>
      </c>
      <c r="Y18" s="66" t="str">
        <f>IFERROR(VLOOKUP(Y$9,#REF!,12,FALSE),"")</f>
        <v/>
      </c>
      <c r="Z18" s="66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9" t="e">
        <f>#REF!</f>
        <v>#REF!</v>
      </c>
    </row>
    <row r="19" spans="1:29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88" t="s">
        <v>370</v>
      </c>
      <c r="J19" s="91"/>
      <c r="K19" s="92"/>
      <c r="L19" s="64" t="str">
        <f>IFERROR(VLOOKUP(L$9,#REF!,25,FALSE),"")</f>
        <v/>
      </c>
      <c r="M19" s="66" t="str">
        <f>IFERROR(VLOOKUP(M$9,#REF!,25,FALSE),"")</f>
        <v/>
      </c>
      <c r="N19" s="66" t="str">
        <f>IFERROR(VLOOKUP(N$9,#REF!,25,FALSE),"")</f>
        <v/>
      </c>
      <c r="O19" s="66" t="str">
        <f>IFERROR(VLOOKUP(O$9,#REF!,25,FALSE),"")</f>
        <v/>
      </c>
      <c r="P19" s="66" t="str">
        <f>IFERROR(VLOOKUP(P$9,#REF!,25,FALSE),"")</f>
        <v/>
      </c>
      <c r="Q19" s="66" t="str">
        <f>IFERROR(VLOOKUP(Q$9,#REF!,25,FALSE),"")</f>
        <v/>
      </c>
      <c r="R19" s="66" t="str">
        <f>IFERROR(VLOOKUP(R$9,#REF!,25,FALSE),"")</f>
        <v/>
      </c>
      <c r="S19" s="66" t="str">
        <f>IFERROR(VLOOKUP(S$9,#REF!,25,FALSE),"")</f>
        <v/>
      </c>
      <c r="T19" s="66" t="str">
        <f>IFERROR(VLOOKUP(T$9,#REF!,25,FALSE),"")</f>
        <v/>
      </c>
      <c r="U19" s="66" t="str">
        <f>IFERROR(VLOOKUP(U$9,#REF!,25,FALSE),"")</f>
        <v/>
      </c>
      <c r="V19" s="66" t="str">
        <f>IFERROR(VLOOKUP(V$9,#REF!,25,FALSE),"")</f>
        <v/>
      </c>
      <c r="W19" s="66" t="str">
        <f>IFERROR(VLOOKUP(ACE$9,#REF!,25,FALSE),"")</f>
        <v/>
      </c>
      <c r="X19" s="66" t="str">
        <f>IFERROR(VLOOKUP(X$9,#REF!,25,FALSE),"")</f>
        <v/>
      </c>
      <c r="Y19" s="66" t="str">
        <f>IFERROR(VLOOKUP(Y$9,#REF!,25,FALSE),"")</f>
        <v/>
      </c>
      <c r="Z19" s="66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9" t="e">
        <f>#REF!</f>
        <v>#REF!</v>
      </c>
    </row>
    <row r="20" spans="1:29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89" t="s">
        <v>370</v>
      </c>
      <c r="J20" s="93"/>
      <c r="K20" s="94"/>
      <c r="L20" s="64" t="str">
        <f>IFERROR(VLOOKUP(L$9,#REF!,13,FALSE),"")</f>
        <v/>
      </c>
      <c r="M20" s="66" t="str">
        <f>IFERROR(VLOOKUP(M$9,#REF!,13,FALSE),"")</f>
        <v/>
      </c>
      <c r="N20" s="66" t="str">
        <f>IFERROR(VLOOKUP(N$9,#REF!,13,FALSE),"")</f>
        <v/>
      </c>
      <c r="O20" s="66" t="str">
        <f>IFERROR(VLOOKUP(O$9,#REF!,13,FALSE),"")</f>
        <v/>
      </c>
      <c r="P20" s="66" t="str">
        <f>IFERROR(VLOOKUP(P$9,#REF!,13,FALSE),"")</f>
        <v/>
      </c>
      <c r="Q20" s="66" t="str">
        <f>IFERROR(VLOOKUP(Q$9,#REF!,13,FALSE),"")</f>
        <v/>
      </c>
      <c r="R20" s="66" t="str">
        <f>IFERROR(VLOOKUP(R$9,#REF!,13,FALSE),"")</f>
        <v/>
      </c>
      <c r="S20" s="66" t="str">
        <f>IFERROR(VLOOKUP(S$9,#REF!,13,FALSE),"")</f>
        <v/>
      </c>
      <c r="T20" s="66" t="str">
        <f>IFERROR(VLOOKUP(T$9,#REF!,13,FALSE),"")</f>
        <v/>
      </c>
      <c r="U20" s="66" t="str">
        <f>IFERROR(VLOOKUP(U$9,#REF!,13,FALSE),"")</f>
        <v/>
      </c>
      <c r="V20" s="66" t="str">
        <f>IFERROR(VLOOKUP(V$9,#REF!,13,FALSE),"")</f>
        <v/>
      </c>
      <c r="W20" s="66" t="str">
        <f>IFERROR(VLOOKUP(ACE$9,#REF!,13,FALSE),"")</f>
        <v/>
      </c>
      <c r="X20" s="66" t="str">
        <f>IFERROR(VLOOKUP(X$9,#REF!,13,FALSE),"")</f>
        <v/>
      </c>
      <c r="Y20" s="66" t="str">
        <f>IFERROR(VLOOKUP(Y$9,#REF!,13,FALSE),"")</f>
        <v/>
      </c>
      <c r="Z20" s="66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9" t="e">
        <f>#REF!</f>
        <v>#REF!</v>
      </c>
    </row>
    <row r="21" spans="1:29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89" t="s">
        <v>370</v>
      </c>
      <c r="J21" s="93"/>
      <c r="K21" s="94"/>
      <c r="L21" s="64" t="str">
        <f>IFERROR(VLOOKUP(L$9,#REF!,14,FALSE),"")</f>
        <v/>
      </c>
      <c r="M21" s="66" t="str">
        <f>IFERROR(VLOOKUP(M$9,#REF!,14,FALSE),"")</f>
        <v/>
      </c>
      <c r="N21" s="66" t="str">
        <f>IFERROR(VLOOKUP(N$9,#REF!,14,FALSE),"")</f>
        <v/>
      </c>
      <c r="O21" s="66" t="str">
        <f>IFERROR(VLOOKUP(O$9,#REF!,14,FALSE),"")</f>
        <v/>
      </c>
      <c r="P21" s="66" t="str">
        <f>IFERROR(VLOOKUP(P$9,#REF!,14,FALSE),"")</f>
        <v/>
      </c>
      <c r="Q21" s="66" t="str">
        <f>IFERROR(VLOOKUP(Q$9,#REF!,14,FALSE),"")</f>
        <v/>
      </c>
      <c r="R21" s="66" t="str">
        <f>IFERROR(VLOOKUP(R$9,#REF!,14,FALSE),"")</f>
        <v/>
      </c>
      <c r="S21" s="66" t="str">
        <f>IFERROR(VLOOKUP(S$9,#REF!,14,FALSE),"")</f>
        <v/>
      </c>
      <c r="T21" s="66" t="str">
        <f>IFERROR(VLOOKUP(T$9,#REF!,14,FALSE),"")</f>
        <v/>
      </c>
      <c r="U21" s="66" t="str">
        <f>IFERROR(VLOOKUP(U$9,#REF!,14,FALSE),"")</f>
        <v/>
      </c>
      <c r="V21" s="66" t="str">
        <f>IFERROR(VLOOKUP(V$9,#REF!,14,FALSE),"")</f>
        <v/>
      </c>
      <c r="W21" s="66" t="str">
        <f>IFERROR(VLOOKUP(ACE$9,#REF!,14,FALSE),"")</f>
        <v/>
      </c>
      <c r="X21" s="66" t="str">
        <f>IFERROR(VLOOKUP(X$9,#REF!,14,FALSE),"")</f>
        <v/>
      </c>
      <c r="Y21" s="66" t="str">
        <f>IFERROR(VLOOKUP(Y$9,#REF!,14,FALSE),"")</f>
        <v/>
      </c>
      <c r="Z21" s="66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9" t="e">
        <f>#REF!</f>
        <v>#REF!</v>
      </c>
    </row>
    <row r="22" spans="1:29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89" t="s">
        <v>370</v>
      </c>
      <c r="J22" s="93"/>
      <c r="K22" s="94"/>
      <c r="L22" s="64" t="str">
        <f>IFERROR(VLOOKUP(L$9,#REF!,15,FALSE),"")</f>
        <v/>
      </c>
      <c r="M22" s="66" t="str">
        <f>IFERROR(VLOOKUP(M$9,#REF!,15,FALSE),"")</f>
        <v/>
      </c>
      <c r="N22" s="66" t="str">
        <f>IFERROR(VLOOKUP(N$9,#REF!,15,FALSE),"")</f>
        <v/>
      </c>
      <c r="O22" s="66" t="str">
        <f>IFERROR(VLOOKUP(O$9,#REF!,15,FALSE),"")</f>
        <v/>
      </c>
      <c r="P22" s="66" t="str">
        <f>IFERROR(VLOOKUP(P$9,#REF!,15,FALSE),"")</f>
        <v/>
      </c>
      <c r="Q22" s="66" t="str">
        <f>IFERROR(VLOOKUP(Q$9,#REF!,15,FALSE),"")</f>
        <v/>
      </c>
      <c r="R22" s="66" t="str">
        <f>IFERROR(VLOOKUP(R$9,#REF!,15,FALSE),"")</f>
        <v/>
      </c>
      <c r="S22" s="66" t="str">
        <f>IFERROR(VLOOKUP(S$9,#REF!,15,FALSE),"")</f>
        <v/>
      </c>
      <c r="T22" s="66" t="str">
        <f>IFERROR(VLOOKUP(T$9,#REF!,15,FALSE),"")</f>
        <v/>
      </c>
      <c r="U22" s="66" t="str">
        <f>IFERROR(VLOOKUP(U$9,#REF!,15,FALSE),"")</f>
        <v/>
      </c>
      <c r="V22" s="66" t="str">
        <f>IFERROR(VLOOKUP(V$9,#REF!,15,FALSE),"")</f>
        <v/>
      </c>
      <c r="W22" s="66" t="str">
        <f>IFERROR(VLOOKUP(ACE$9,#REF!,15,FALSE),"")</f>
        <v/>
      </c>
      <c r="X22" s="66" t="str">
        <f>IFERROR(VLOOKUP(X$9,#REF!,15,FALSE),"")</f>
        <v/>
      </c>
      <c r="Y22" s="66" t="str">
        <f>IFERROR(VLOOKUP(Y$9,#REF!,15,FALSE),"")</f>
        <v/>
      </c>
      <c r="Z22" s="66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9" t="e">
        <f>#REF!</f>
        <v>#REF!</v>
      </c>
    </row>
    <row r="23" spans="1:29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89" t="s">
        <v>370</v>
      </c>
      <c r="J23" s="93"/>
      <c r="K23" s="94"/>
      <c r="L23" s="64" t="str">
        <f>IFERROR(VLOOKUP(L$9,#REF!,16,FALSE),"")</f>
        <v/>
      </c>
      <c r="M23" s="66" t="str">
        <f>IFERROR(VLOOKUP(M$9,#REF!,16,FALSE),"")</f>
        <v/>
      </c>
      <c r="N23" s="66" t="str">
        <f>IFERROR(VLOOKUP(N$9,#REF!,16,FALSE),"")</f>
        <v/>
      </c>
      <c r="O23" s="66" t="str">
        <f>IFERROR(VLOOKUP(O$9,#REF!,16,FALSE),"")</f>
        <v/>
      </c>
      <c r="P23" s="66" t="str">
        <f>IFERROR(VLOOKUP(P$9,#REF!,16,FALSE),"")</f>
        <v/>
      </c>
      <c r="Q23" s="66" t="str">
        <f>IFERROR(VLOOKUP(Q$9,#REF!,16,FALSE),"")</f>
        <v/>
      </c>
      <c r="R23" s="66" t="str">
        <f>IFERROR(VLOOKUP(R$9,#REF!,16,FALSE),"")</f>
        <v/>
      </c>
      <c r="S23" s="66" t="str">
        <f>IFERROR(VLOOKUP(S$9,#REF!,16,FALSE),"")</f>
        <v/>
      </c>
      <c r="T23" s="66" t="str">
        <f>IFERROR(VLOOKUP(T$9,#REF!,16,FALSE),"")</f>
        <v/>
      </c>
      <c r="U23" s="66" t="str">
        <f>IFERROR(VLOOKUP(U$9,#REF!,16,FALSE),"")</f>
        <v/>
      </c>
      <c r="V23" s="66" t="str">
        <f>IFERROR(VLOOKUP(V$9,#REF!,16,FALSE),"")</f>
        <v/>
      </c>
      <c r="W23" s="66" t="str">
        <f>IFERROR(VLOOKUP(ACE$9,#REF!,16,FALSE),"")</f>
        <v/>
      </c>
      <c r="X23" s="66" t="str">
        <f>IFERROR(VLOOKUP(X$9,#REF!,16,FALSE),"")</f>
        <v/>
      </c>
      <c r="Y23" s="66" t="str">
        <f>IFERROR(VLOOKUP(Y$9,#REF!,16,FALSE),"")</f>
        <v/>
      </c>
      <c r="Z23" s="66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9" t="e">
        <f>#REF!</f>
        <v>#REF!</v>
      </c>
    </row>
    <row r="24" spans="1:29" ht="11.1" customHeight="1">
      <c r="A24" s="85">
        <v>9</v>
      </c>
      <c r="B24" s="62" t="s">
        <v>7</v>
      </c>
      <c r="C24" s="88" t="s">
        <v>78</v>
      </c>
      <c r="D24" s="94" t="s">
        <v>387</v>
      </c>
      <c r="E24" s="94" t="s">
        <v>387</v>
      </c>
      <c r="F24" s="94" t="s">
        <v>387</v>
      </c>
      <c r="G24" s="94" t="s">
        <v>387</v>
      </c>
      <c r="H24" s="94" t="s">
        <v>387</v>
      </c>
      <c r="I24" s="189" t="s">
        <v>387</v>
      </c>
      <c r="J24" s="93"/>
      <c r="K24" s="94"/>
      <c r="L24" s="64" t="str">
        <f>IFERROR(VLOOKUP(L$9,#REF!,34,FALSE),"")</f>
        <v/>
      </c>
      <c r="M24" s="66" t="str">
        <f>IFERROR(VLOOKUP(M$9,#REF!,34,FALSE),"")</f>
        <v/>
      </c>
      <c r="N24" s="66" t="str">
        <f>IFERROR(VLOOKUP(N$9,#REF!,34,FALSE),"")</f>
        <v/>
      </c>
      <c r="O24" s="66" t="str">
        <f>IFERROR(VLOOKUP(O$9,#REF!,34,FALSE),"")</f>
        <v/>
      </c>
      <c r="P24" s="66" t="str">
        <f>IFERROR(VLOOKUP(P$9,#REF!,34,FALSE),"")</f>
        <v/>
      </c>
      <c r="Q24" s="66" t="str">
        <f>IFERROR(VLOOKUP(Q$9,#REF!,34,FALSE),"")</f>
        <v/>
      </c>
      <c r="R24" s="66" t="str">
        <f>IFERROR(VLOOKUP(R$9,#REF!,34,FALSE),"")</f>
        <v/>
      </c>
      <c r="S24" s="66" t="str">
        <f>IFERROR(VLOOKUP(S$9,#REF!,34,FALSE),"")</f>
        <v/>
      </c>
      <c r="T24" s="66" t="str">
        <f>IFERROR(VLOOKUP(T$9,#REF!,34,FALSE),"")</f>
        <v/>
      </c>
      <c r="U24" s="66" t="str">
        <f>IFERROR(VLOOKUP(U$9,#REF!,34,FALSE),"")</f>
        <v/>
      </c>
      <c r="V24" s="66" t="str">
        <f>IFERROR(VLOOKUP(V$9,#REF!,34,FALSE),"")</f>
        <v/>
      </c>
      <c r="W24" s="66" t="str">
        <f>IFERROR(VLOOKUP(ACE$9,#REF!,34,FALSE),"")</f>
        <v/>
      </c>
      <c r="X24" s="66" t="str">
        <f>IFERROR(VLOOKUP(X$9,#REF!,34,FALSE),"")</f>
        <v/>
      </c>
      <c r="Y24" s="66" t="str">
        <f>IFERROR(VLOOKUP(Y$9,#REF!,34,FALSE),"")</f>
        <v/>
      </c>
      <c r="Z24" s="66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9" t="e">
        <f>#REF!</f>
        <v>#REF!</v>
      </c>
    </row>
    <row r="25" spans="1:29" ht="11.1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89" t="s">
        <v>370</v>
      </c>
      <c r="J25" s="93"/>
      <c r="K25" s="94"/>
      <c r="L25" s="64" t="str">
        <f>IFERROR(VLOOKUP(L$9,#REF!,29,FALSE),"")</f>
        <v/>
      </c>
      <c r="M25" s="66" t="str">
        <f>IFERROR(VLOOKUP(M$9,#REF!,29,FALSE),"")</f>
        <v/>
      </c>
      <c r="N25" s="66" t="str">
        <f>IFERROR(VLOOKUP(N$9,#REF!,29,FALSE),"")</f>
        <v/>
      </c>
      <c r="O25" s="66" t="str">
        <f>IFERROR(VLOOKUP(O$9,#REF!,29,FALSE),"")</f>
        <v/>
      </c>
      <c r="P25" s="66" t="str">
        <f>IFERROR(VLOOKUP(P$9,#REF!,29,FALSE),"")</f>
        <v/>
      </c>
      <c r="Q25" s="66" t="str">
        <f>IFERROR(VLOOKUP(Q$9,#REF!,29,FALSE),"")</f>
        <v/>
      </c>
      <c r="R25" s="66" t="str">
        <f>IFERROR(VLOOKUP(R$9,#REF!,29,FALSE),"")</f>
        <v/>
      </c>
      <c r="S25" s="66" t="str">
        <f>IFERROR(VLOOKUP(S$9,#REF!,29,FALSE),"")</f>
        <v/>
      </c>
      <c r="T25" s="66" t="str">
        <f>IFERROR(VLOOKUP(T$9,#REF!,29,FALSE),"")</f>
        <v/>
      </c>
      <c r="U25" s="66" t="str">
        <f>IFERROR(VLOOKUP(U$9,#REF!,29,FALSE),"")</f>
        <v/>
      </c>
      <c r="V25" s="66" t="str">
        <f>IFERROR(VLOOKUP(V$9,#REF!,29,FALSE),"")</f>
        <v/>
      </c>
      <c r="W25" s="66" t="str">
        <f>IFERROR(VLOOKUP(ACE$9,#REF!,29,FALSE),"")</f>
        <v/>
      </c>
      <c r="X25" s="66" t="str">
        <f>IFERROR(VLOOKUP(X$9,#REF!,29,FALSE),"")</f>
        <v/>
      </c>
      <c r="Y25" s="66" t="str">
        <f>IFERROR(VLOOKUP(Y$9,#REF!,29,FALSE),"")</f>
        <v/>
      </c>
      <c r="Z25" s="66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9" t="e">
        <f>#REF!</f>
        <v>#REF!</v>
      </c>
    </row>
    <row r="26" spans="1:29" ht="11.1" customHeight="1">
      <c r="A26" s="85">
        <v>11</v>
      </c>
      <c r="B26" s="62" t="s">
        <v>9</v>
      </c>
      <c r="C26" s="88" t="s">
        <v>78</v>
      </c>
      <c r="D26" s="96">
        <v>0.19</v>
      </c>
      <c r="E26" s="96">
        <v>0.18</v>
      </c>
      <c r="F26" s="96">
        <v>0.13</v>
      </c>
      <c r="G26" s="96">
        <v>0.13</v>
      </c>
      <c r="H26" s="96">
        <v>0.06</v>
      </c>
      <c r="I26" s="190">
        <v>0.05</v>
      </c>
      <c r="J26" s="95"/>
      <c r="K26" s="96"/>
      <c r="L26" s="64" t="str">
        <f>IFERROR(VLOOKUP(L$9,#REF!,36,FALSE),"")</f>
        <v/>
      </c>
      <c r="M26" s="66" t="str">
        <f>IFERROR(VLOOKUP(M$9,#REF!,36,FALSE),"")</f>
        <v/>
      </c>
      <c r="N26" s="66" t="str">
        <f>IFERROR(VLOOKUP(N$9,#REF!,36,FALSE),"")</f>
        <v/>
      </c>
      <c r="O26" s="66" t="str">
        <f>IFERROR(VLOOKUP(O$9,#REF!,36,FALSE),"")</f>
        <v/>
      </c>
      <c r="P26" s="66" t="str">
        <f>IFERROR(VLOOKUP(P$9,#REF!,36,FALSE),"")</f>
        <v/>
      </c>
      <c r="Q26" s="66" t="str">
        <f>IFERROR(VLOOKUP(Q$9,#REF!,36,FALSE),"")</f>
        <v/>
      </c>
      <c r="R26" s="66" t="str">
        <f>IFERROR(VLOOKUP(R$9,#REF!,36,FALSE),"")</f>
        <v/>
      </c>
      <c r="S26" s="66" t="str">
        <f>IFERROR(VLOOKUP(S$9,#REF!,36,FALSE),"")</f>
        <v/>
      </c>
      <c r="T26" s="66" t="str">
        <f>IFERROR(VLOOKUP(T$9,#REF!,36,FALSE),"")</f>
        <v/>
      </c>
      <c r="U26" s="66" t="str">
        <f>IFERROR(VLOOKUP(U$9,#REF!,36,FALSE),"")</f>
        <v/>
      </c>
      <c r="V26" s="66" t="str">
        <f>IFERROR(VLOOKUP(V$9,#REF!,36,FALSE),"")</f>
        <v/>
      </c>
      <c r="W26" s="66" t="str">
        <f>IFERROR(VLOOKUP(ACE$9,#REF!,36,FALSE),"")</f>
        <v/>
      </c>
      <c r="X26" s="66" t="str">
        <f>IFERROR(VLOOKUP(X$9,#REF!,36,FALSE),"")</f>
        <v/>
      </c>
      <c r="Y26" s="66" t="str">
        <f>IFERROR(VLOOKUP(Y$9,#REF!,36,FALSE),"")</f>
        <v/>
      </c>
      <c r="Z26" s="66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97" t="e">
        <f>#REF!</f>
        <v>#REF!</v>
      </c>
    </row>
    <row r="27" spans="1:29" ht="11.1" customHeight="1">
      <c r="A27" s="85">
        <v>12</v>
      </c>
      <c r="B27" s="62" t="s">
        <v>10</v>
      </c>
      <c r="C27" s="88" t="s">
        <v>78</v>
      </c>
      <c r="D27" s="96" t="s">
        <v>388</v>
      </c>
      <c r="E27" s="96" t="s">
        <v>388</v>
      </c>
      <c r="F27" s="96" t="s">
        <v>388</v>
      </c>
      <c r="G27" s="96" t="s">
        <v>388</v>
      </c>
      <c r="H27" s="96" t="s">
        <v>388</v>
      </c>
      <c r="I27" s="190" t="s">
        <v>388</v>
      </c>
      <c r="J27" s="95"/>
      <c r="K27" s="96"/>
      <c r="L27" s="64" t="str">
        <f>IFERROR(VLOOKUP(L$9,#REF!,31,FALSE),"")</f>
        <v/>
      </c>
      <c r="M27" s="66" t="str">
        <f>IFERROR(VLOOKUP(M$9,#REF!,31,FALSE),"")</f>
        <v/>
      </c>
      <c r="N27" s="66" t="str">
        <f>IFERROR(VLOOKUP(N$9,#REF!,31,FALSE),"")</f>
        <v/>
      </c>
      <c r="O27" s="66" t="str">
        <f>IFERROR(VLOOKUP(O$9,#REF!,31,FALSE),"")</f>
        <v/>
      </c>
      <c r="P27" s="66" t="str">
        <f>IFERROR(VLOOKUP(P$9,#REF!,31,FALSE),"")</f>
        <v/>
      </c>
      <c r="Q27" s="66" t="str">
        <f>IFERROR(VLOOKUP(Q$9,#REF!,31,FALSE),"")</f>
        <v/>
      </c>
      <c r="R27" s="66" t="str">
        <f>IFERROR(VLOOKUP(R$9,#REF!,31,FALSE),"")</f>
        <v/>
      </c>
      <c r="S27" s="66" t="str">
        <f>IFERROR(VLOOKUP(S$9,#REF!,31,FALSE),"")</f>
        <v/>
      </c>
      <c r="T27" s="66" t="str">
        <f>IFERROR(VLOOKUP(T$9,#REF!,31,FALSE),"")</f>
        <v/>
      </c>
      <c r="U27" s="66" t="str">
        <f>IFERROR(VLOOKUP(U$9,#REF!,31,FALSE),"")</f>
        <v/>
      </c>
      <c r="V27" s="66" t="str">
        <f>IFERROR(VLOOKUP(V$9,#REF!,31,FALSE),"")</f>
        <v/>
      </c>
      <c r="W27" s="66" t="str">
        <f>IFERROR(VLOOKUP(ACE$9,#REF!,31,FALSE),"")</f>
        <v/>
      </c>
      <c r="X27" s="66" t="str">
        <f>IFERROR(VLOOKUP(X$9,#REF!,31,FALSE),"")</f>
        <v/>
      </c>
      <c r="Y27" s="66" t="str">
        <f>IFERROR(VLOOKUP(Y$9,#REF!,31,FALSE),"")</f>
        <v/>
      </c>
      <c r="Z27" s="66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9" t="e">
        <f>#REF!</f>
        <v>#REF!</v>
      </c>
    </row>
    <row r="28" spans="1:29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90" t="s">
        <v>370</v>
      </c>
      <c r="J28" s="95"/>
      <c r="K28" s="96"/>
      <c r="L28" s="64" t="str">
        <f>IFERROR(VLOOKUP(L$9,#REF!,17,FALSE),"")</f>
        <v/>
      </c>
      <c r="M28" s="66" t="str">
        <f>IFERROR(VLOOKUP(M$9,#REF!,17,FALSE),"")</f>
        <v/>
      </c>
      <c r="N28" s="66" t="str">
        <f>IFERROR(VLOOKUP(N$9,#REF!,17,FALSE),"")</f>
        <v/>
      </c>
      <c r="O28" s="66" t="str">
        <f>IFERROR(VLOOKUP(O$9,#REF!,17,FALSE),"")</f>
        <v/>
      </c>
      <c r="P28" s="66" t="str">
        <f>IFERROR(VLOOKUP(P$9,#REF!,17,FALSE),"")</f>
        <v/>
      </c>
      <c r="Q28" s="66" t="str">
        <f>IFERROR(VLOOKUP(Q$9,#REF!,17,FALSE),"")</f>
        <v/>
      </c>
      <c r="R28" s="66" t="str">
        <f>IFERROR(VLOOKUP(R$9,#REF!,17,FALSE),"")</f>
        <v/>
      </c>
      <c r="S28" s="66" t="str">
        <f>IFERROR(VLOOKUP(S$9,#REF!,17,FALSE),"")</f>
        <v/>
      </c>
      <c r="T28" s="66" t="str">
        <f>IFERROR(VLOOKUP(T$9,#REF!,17,FALSE),"")</f>
        <v/>
      </c>
      <c r="U28" s="66" t="str">
        <f>IFERROR(VLOOKUP(U$9,#REF!,17,FALSE),"")</f>
        <v/>
      </c>
      <c r="V28" s="66" t="str">
        <f>IFERROR(VLOOKUP(V$9,#REF!,17,FALSE),"")</f>
        <v/>
      </c>
      <c r="W28" s="66" t="str">
        <f>IFERROR(VLOOKUP(ACE$9,#REF!,17,FALSE),"")</f>
        <v/>
      </c>
      <c r="X28" s="66" t="str">
        <f>IFERROR(VLOOKUP(X$9,#REF!,17,FALSE),"")</f>
        <v/>
      </c>
      <c r="Y28" s="66" t="str">
        <f>IFERROR(VLOOKUP(Y$9,#REF!,17,FALSE),"")</f>
        <v/>
      </c>
      <c r="Z28" s="66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9" t="e">
        <f>#REF!</f>
        <v>#REF!</v>
      </c>
    </row>
    <row r="29" spans="1:29" ht="11.1" customHeight="1">
      <c r="A29" s="85">
        <v>14</v>
      </c>
      <c r="B29" s="62" t="s">
        <v>12</v>
      </c>
      <c r="C29" s="88" t="s">
        <v>78</v>
      </c>
      <c r="D29" s="90" t="s">
        <v>389</v>
      </c>
      <c r="E29" s="90" t="s">
        <v>389</v>
      </c>
      <c r="F29" s="90" t="s">
        <v>389</v>
      </c>
      <c r="G29" s="90" t="s">
        <v>389</v>
      </c>
      <c r="H29" s="90" t="s">
        <v>389</v>
      </c>
      <c r="I29" s="187" t="s">
        <v>389</v>
      </c>
      <c r="J29" s="89"/>
      <c r="K29" s="90"/>
      <c r="L29" s="64" t="str">
        <f>IFERROR(VLOOKUP(L$9,#REF!,42,FALSE),"")</f>
        <v/>
      </c>
      <c r="M29" s="66" t="str">
        <f>IFERROR(VLOOKUP(M$9,#REF!,42,FALSE),"")</f>
        <v/>
      </c>
      <c r="N29" s="66" t="str">
        <f>IFERROR(VLOOKUP(N$9,#REF!,42,FALSE),"")</f>
        <v/>
      </c>
      <c r="O29" s="66" t="str">
        <f>IFERROR(VLOOKUP(O$9,#REF!,42,FALSE),"")</f>
        <v/>
      </c>
      <c r="P29" s="66" t="str">
        <f>IFERROR(VLOOKUP(P$9,#REF!,42,FALSE),"")</f>
        <v/>
      </c>
      <c r="Q29" s="66" t="str">
        <f>IFERROR(VLOOKUP(Q$9,#REF!,42,FALSE),"")</f>
        <v/>
      </c>
      <c r="R29" s="66" t="str">
        <f>IFERROR(VLOOKUP(R$9,#REF!,42,FALSE),"")</f>
        <v/>
      </c>
      <c r="S29" s="66" t="str">
        <f>IFERROR(VLOOKUP(S$9,#REF!,42,FALSE),"")</f>
        <v/>
      </c>
      <c r="T29" s="66" t="str">
        <f>IFERROR(VLOOKUP(T$9,#REF!,42,FALSE),"")</f>
        <v/>
      </c>
      <c r="U29" s="66" t="str">
        <f>IFERROR(VLOOKUP(U$9,#REF!,42,FALSE),"")</f>
        <v/>
      </c>
      <c r="V29" s="66" t="str">
        <f>IFERROR(VLOOKUP(V$9,#REF!,42,FALSE),"")</f>
        <v/>
      </c>
      <c r="W29" s="66" t="str">
        <f>IFERROR(VLOOKUP(ACE$9,#REF!,42,FALSE),"")</f>
        <v/>
      </c>
      <c r="X29" s="66" t="str">
        <f>IFERROR(VLOOKUP(X$9,#REF!,42,FALSE),"")</f>
        <v/>
      </c>
      <c r="Y29" s="66" t="str">
        <f>IFERROR(VLOOKUP(Y$9,#REF!,42,FALSE),"")</f>
        <v/>
      </c>
      <c r="Z29" s="66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9" t="e">
        <f>#REF!</f>
        <v>#REF!</v>
      </c>
    </row>
    <row r="30" spans="1:29" ht="11.1" customHeight="1">
      <c r="A30" s="85">
        <v>15</v>
      </c>
      <c r="B30" s="62" t="s">
        <v>100</v>
      </c>
      <c r="C30" s="88" t="s">
        <v>78</v>
      </c>
      <c r="D30" s="94" t="s">
        <v>390</v>
      </c>
      <c r="E30" s="94" t="s">
        <v>390</v>
      </c>
      <c r="F30" s="94" t="s">
        <v>390</v>
      </c>
      <c r="G30" s="94" t="s">
        <v>390</v>
      </c>
      <c r="H30" s="94" t="s">
        <v>390</v>
      </c>
      <c r="I30" s="189" t="s">
        <v>390</v>
      </c>
      <c r="J30" s="93"/>
      <c r="K30" s="94"/>
      <c r="L30" s="64" t="str">
        <f>IFERROR(VLOOKUP(L$9,#REF!,43,FALSE),"")</f>
        <v/>
      </c>
      <c r="M30" s="66" t="str">
        <f>IFERROR(VLOOKUP(M$9,#REF!,43,FALSE),"")</f>
        <v/>
      </c>
      <c r="N30" s="66" t="str">
        <f>IFERROR(VLOOKUP(N$9,#REF!,43,FALSE),"")</f>
        <v/>
      </c>
      <c r="O30" s="66" t="str">
        <f>IFERROR(VLOOKUP(O$9,#REF!,43,FALSE),"")</f>
        <v/>
      </c>
      <c r="P30" s="66" t="str">
        <f>IFERROR(VLOOKUP(P$9,#REF!,43,FALSE),"")</f>
        <v/>
      </c>
      <c r="Q30" s="66" t="str">
        <f>IFERROR(VLOOKUP(Q$9,#REF!,43,FALSE),"")</f>
        <v/>
      </c>
      <c r="R30" s="66" t="str">
        <f>IFERROR(VLOOKUP(R$9,#REF!,43,FALSE),"")</f>
        <v/>
      </c>
      <c r="S30" s="66" t="str">
        <f>IFERROR(VLOOKUP(S$9,#REF!,43,FALSE),"")</f>
        <v/>
      </c>
      <c r="T30" s="66" t="str">
        <f>IFERROR(VLOOKUP(T$9,#REF!,43,FALSE),"")</f>
        <v/>
      </c>
      <c r="U30" s="66" t="str">
        <f>IFERROR(VLOOKUP(U$9,#REF!,43,FALSE),"")</f>
        <v/>
      </c>
      <c r="V30" s="66" t="str">
        <f>IFERROR(VLOOKUP(V$9,#REF!,43,FALSE),"")</f>
        <v/>
      </c>
      <c r="W30" s="66" t="str">
        <f>IFERROR(VLOOKUP(ACE$9,#REF!,43,FALSE),"")</f>
        <v/>
      </c>
      <c r="X30" s="66" t="str">
        <f>IFERROR(VLOOKUP(X$9,#REF!,43,FALSE),"")</f>
        <v/>
      </c>
      <c r="Y30" s="66" t="str">
        <f>IFERROR(VLOOKUP(Y$9,#REF!,43,FALSE),"")</f>
        <v/>
      </c>
      <c r="Z30" s="66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9" t="e">
        <f>#REF!</f>
        <v>#REF!</v>
      </c>
    </row>
    <row r="31" spans="1:29" ht="11.1" customHeight="1">
      <c r="A31" s="85">
        <v>16</v>
      </c>
      <c r="B31" s="62" t="s">
        <v>101</v>
      </c>
      <c r="C31" s="88" t="s">
        <v>78</v>
      </c>
      <c r="D31" s="94" t="s">
        <v>387</v>
      </c>
      <c r="E31" s="94" t="s">
        <v>387</v>
      </c>
      <c r="F31" s="94" t="s">
        <v>387</v>
      </c>
      <c r="G31" s="94" t="s">
        <v>387</v>
      </c>
      <c r="H31" s="94" t="s">
        <v>387</v>
      </c>
      <c r="I31" s="189" t="s">
        <v>387</v>
      </c>
      <c r="J31" s="93"/>
      <c r="K31" s="94"/>
      <c r="L31" s="64" t="str">
        <f>IFERROR(VLOOKUP(L$9,#REF!,46,FALSE),"")</f>
        <v/>
      </c>
      <c r="M31" s="66" t="str">
        <f>IFERROR(VLOOKUP(M$9,#REF!,46,FALSE),"")</f>
        <v/>
      </c>
      <c r="N31" s="66" t="str">
        <f>IFERROR(VLOOKUP(N$9,#REF!,46,FALSE),"")</f>
        <v/>
      </c>
      <c r="O31" s="66" t="str">
        <f>IFERROR(VLOOKUP(O$9,#REF!,46,FALSE),"")</f>
        <v/>
      </c>
      <c r="P31" s="66" t="str">
        <f>IFERROR(VLOOKUP(P$9,#REF!,46,FALSE),"")</f>
        <v/>
      </c>
      <c r="Q31" s="66" t="str">
        <f>IFERROR(VLOOKUP(Q$9,#REF!,46,FALSE),"")</f>
        <v/>
      </c>
      <c r="R31" s="66" t="str">
        <f>IFERROR(VLOOKUP(R$9,#REF!,46,FALSE),"")</f>
        <v/>
      </c>
      <c r="S31" s="66" t="str">
        <f>IFERROR(VLOOKUP(S$9,#REF!,46,FALSE),"")</f>
        <v/>
      </c>
      <c r="T31" s="66" t="str">
        <f>IFERROR(VLOOKUP(T$9,#REF!,46,FALSE),"")</f>
        <v/>
      </c>
      <c r="U31" s="66" t="str">
        <f>IFERROR(VLOOKUP(U$9,#REF!,46,FALSE),"")</f>
        <v/>
      </c>
      <c r="V31" s="66" t="str">
        <f>IFERROR(VLOOKUP(V$9,#REF!,46,FALSE),"")</f>
        <v/>
      </c>
      <c r="W31" s="66" t="str">
        <f>IFERROR(VLOOKUP(ACE$9,#REF!,46,FALSE),"")</f>
        <v/>
      </c>
      <c r="X31" s="66" t="str">
        <f>IFERROR(VLOOKUP(X$9,#REF!,46,FALSE),"")</f>
        <v/>
      </c>
      <c r="Y31" s="66" t="str">
        <f>IFERROR(VLOOKUP(Y$9,#REF!,46,FALSE),"")</f>
        <v/>
      </c>
      <c r="Z31" s="66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9" t="e">
        <f>#REF!</f>
        <v>#REF!</v>
      </c>
    </row>
    <row r="32" spans="1:29" ht="11.1" customHeight="1">
      <c r="A32" s="85">
        <v>17</v>
      </c>
      <c r="B32" s="62" t="s">
        <v>13</v>
      </c>
      <c r="C32" s="88" t="s">
        <v>78</v>
      </c>
      <c r="D32" s="94" t="s">
        <v>390</v>
      </c>
      <c r="E32" s="94" t="s">
        <v>390</v>
      </c>
      <c r="F32" s="94" t="s">
        <v>390</v>
      </c>
      <c r="G32" s="94" t="s">
        <v>390</v>
      </c>
      <c r="H32" s="94" t="s">
        <v>390</v>
      </c>
      <c r="I32" s="189" t="s">
        <v>390</v>
      </c>
      <c r="J32" s="93"/>
      <c r="K32" s="94"/>
      <c r="L32" s="64" t="str">
        <f>IFERROR(VLOOKUP(L$9,#REF!,47,FALSE),"")</f>
        <v/>
      </c>
      <c r="M32" s="66" t="str">
        <f>IFERROR(VLOOKUP(M$9,#REF!,47,FALSE),"")</f>
        <v/>
      </c>
      <c r="N32" s="66" t="str">
        <f>IFERROR(VLOOKUP(N$9,#REF!,47,FALSE),"")</f>
        <v/>
      </c>
      <c r="O32" s="66" t="str">
        <f>IFERROR(VLOOKUP(O$9,#REF!,47,FALSE),"")</f>
        <v/>
      </c>
      <c r="P32" s="66" t="str">
        <f>IFERROR(VLOOKUP(P$9,#REF!,47,FALSE),"")</f>
        <v/>
      </c>
      <c r="Q32" s="66" t="str">
        <f>IFERROR(VLOOKUP(Q$9,#REF!,47,FALSE),"")</f>
        <v/>
      </c>
      <c r="R32" s="66" t="str">
        <f>IFERROR(VLOOKUP(R$9,#REF!,47,FALSE),"")</f>
        <v/>
      </c>
      <c r="S32" s="66" t="str">
        <f>IFERROR(VLOOKUP(S$9,#REF!,47,FALSE),"")</f>
        <v/>
      </c>
      <c r="T32" s="66" t="str">
        <f>IFERROR(VLOOKUP(T$9,#REF!,47,FALSE),"")</f>
        <v/>
      </c>
      <c r="U32" s="66" t="str">
        <f>IFERROR(VLOOKUP(U$9,#REF!,47,FALSE),"")</f>
        <v/>
      </c>
      <c r="V32" s="66" t="str">
        <f>IFERROR(VLOOKUP(V$9,#REF!,47,FALSE),"")</f>
        <v/>
      </c>
      <c r="W32" s="66" t="str">
        <f>IFERROR(VLOOKUP(ACE$9,#REF!,47,FALSE),"")</f>
        <v/>
      </c>
      <c r="X32" s="66" t="str">
        <f>IFERROR(VLOOKUP(X$9,#REF!,47,FALSE),"")</f>
        <v/>
      </c>
      <c r="Y32" s="66" t="str">
        <f>IFERROR(VLOOKUP(Y$9,#REF!,47,FALSE),"")</f>
        <v/>
      </c>
      <c r="Z32" s="66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9" t="e">
        <f>#REF!</f>
        <v>#REF!</v>
      </c>
    </row>
    <row r="33" spans="1:29" ht="11.1" customHeight="1">
      <c r="A33" s="85">
        <v>18</v>
      </c>
      <c r="B33" s="62" t="s">
        <v>14</v>
      </c>
      <c r="C33" s="88" t="s">
        <v>78</v>
      </c>
      <c r="D33" s="94" t="s">
        <v>390</v>
      </c>
      <c r="E33" s="94" t="s">
        <v>390</v>
      </c>
      <c r="F33" s="94" t="s">
        <v>390</v>
      </c>
      <c r="G33" s="94" t="s">
        <v>390</v>
      </c>
      <c r="H33" s="94" t="s">
        <v>390</v>
      </c>
      <c r="I33" s="189" t="s">
        <v>390</v>
      </c>
      <c r="J33" s="93"/>
      <c r="K33" s="94"/>
      <c r="L33" s="64" t="str">
        <f>IFERROR(VLOOKUP(L$9,#REF!,48,FALSE),"")</f>
        <v/>
      </c>
      <c r="M33" s="66" t="str">
        <f>IFERROR(VLOOKUP(M$9,#REF!,48,FALSE),"")</f>
        <v/>
      </c>
      <c r="N33" s="66" t="str">
        <f>IFERROR(VLOOKUP(N$9,#REF!,48,FALSE),"")</f>
        <v/>
      </c>
      <c r="O33" s="66" t="str">
        <f>IFERROR(VLOOKUP(O$9,#REF!,48,FALSE),"")</f>
        <v/>
      </c>
      <c r="P33" s="66" t="str">
        <f>IFERROR(VLOOKUP(P$9,#REF!,48,FALSE),"")</f>
        <v/>
      </c>
      <c r="Q33" s="66" t="str">
        <f>IFERROR(VLOOKUP(Q$9,#REF!,48,FALSE),"")</f>
        <v/>
      </c>
      <c r="R33" s="66" t="str">
        <f>IFERROR(VLOOKUP(R$9,#REF!,48,FALSE),"")</f>
        <v/>
      </c>
      <c r="S33" s="66" t="str">
        <f>IFERROR(VLOOKUP(S$9,#REF!,48,FALSE),"")</f>
        <v/>
      </c>
      <c r="T33" s="66" t="str">
        <f>IFERROR(VLOOKUP(T$9,#REF!,48,FALSE),"")</f>
        <v/>
      </c>
      <c r="U33" s="66" t="str">
        <f>IFERROR(VLOOKUP(U$9,#REF!,48,FALSE),"")</f>
        <v/>
      </c>
      <c r="V33" s="66" t="str">
        <f>IFERROR(VLOOKUP(V$9,#REF!,48,FALSE),"")</f>
        <v/>
      </c>
      <c r="W33" s="66" t="str">
        <f>IFERROR(VLOOKUP(ACE$9,#REF!,48,FALSE),"")</f>
        <v/>
      </c>
      <c r="X33" s="66" t="str">
        <f>IFERROR(VLOOKUP(X$9,#REF!,48,FALSE),"")</f>
        <v/>
      </c>
      <c r="Y33" s="66" t="str">
        <f>IFERROR(VLOOKUP(Y$9,#REF!,48,FALSE),"")</f>
        <v/>
      </c>
      <c r="Z33" s="66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9" t="e">
        <f>#REF!</f>
        <v>#REF!</v>
      </c>
    </row>
    <row r="34" spans="1:29" ht="11.1" customHeight="1">
      <c r="A34" s="85">
        <v>19</v>
      </c>
      <c r="B34" s="62" t="s">
        <v>15</v>
      </c>
      <c r="C34" s="88" t="s">
        <v>78</v>
      </c>
      <c r="D34" s="94" t="s">
        <v>390</v>
      </c>
      <c r="E34" s="94" t="s">
        <v>390</v>
      </c>
      <c r="F34" s="94" t="s">
        <v>390</v>
      </c>
      <c r="G34" s="94" t="s">
        <v>390</v>
      </c>
      <c r="H34" s="94" t="s">
        <v>390</v>
      </c>
      <c r="I34" s="189" t="s">
        <v>390</v>
      </c>
      <c r="J34" s="93"/>
      <c r="K34" s="94"/>
      <c r="L34" s="64" t="str">
        <f>IFERROR(VLOOKUP(L$9,#REF!,49,FALSE),"")</f>
        <v/>
      </c>
      <c r="M34" s="66" t="str">
        <f>IFERROR(VLOOKUP(M$9,#REF!,49,FALSE),"")</f>
        <v/>
      </c>
      <c r="N34" s="66" t="str">
        <f>IFERROR(VLOOKUP(N$9,#REF!,49,FALSE),"")</f>
        <v/>
      </c>
      <c r="O34" s="66" t="str">
        <f>IFERROR(VLOOKUP(O$9,#REF!,49,FALSE),"")</f>
        <v/>
      </c>
      <c r="P34" s="66" t="str">
        <f>IFERROR(VLOOKUP(P$9,#REF!,49,FALSE),"")</f>
        <v/>
      </c>
      <c r="Q34" s="66" t="str">
        <f>IFERROR(VLOOKUP(Q$9,#REF!,49,FALSE),"")</f>
        <v/>
      </c>
      <c r="R34" s="66" t="str">
        <f>IFERROR(VLOOKUP(R$9,#REF!,49,FALSE),"")</f>
        <v/>
      </c>
      <c r="S34" s="66" t="str">
        <f>IFERROR(VLOOKUP(S$9,#REF!,49,FALSE),"")</f>
        <v/>
      </c>
      <c r="T34" s="66" t="str">
        <f>IFERROR(VLOOKUP(T$9,#REF!,49,FALSE),"")</f>
        <v/>
      </c>
      <c r="U34" s="66" t="str">
        <f>IFERROR(VLOOKUP(U$9,#REF!,49,FALSE),"")</f>
        <v/>
      </c>
      <c r="V34" s="66" t="str">
        <f>IFERROR(VLOOKUP(V$9,#REF!,49,FALSE),"")</f>
        <v/>
      </c>
      <c r="W34" s="66" t="str">
        <f>IFERROR(VLOOKUP(ACE$9,#REF!,49,FALSE),"")</f>
        <v/>
      </c>
      <c r="X34" s="66" t="str">
        <f>IFERROR(VLOOKUP(X$9,#REF!,49,FALSE),"")</f>
        <v/>
      </c>
      <c r="Y34" s="66" t="str">
        <f>IFERROR(VLOOKUP(Y$9,#REF!,49,FALSE),"")</f>
        <v/>
      </c>
      <c r="Z34" s="66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9" t="e">
        <f>#REF!</f>
        <v>#REF!</v>
      </c>
    </row>
    <row r="35" spans="1:29" ht="11.1" customHeight="1">
      <c r="A35" s="85">
        <v>20</v>
      </c>
      <c r="B35" s="62" t="s">
        <v>16</v>
      </c>
      <c r="C35" s="88" t="s">
        <v>78</v>
      </c>
      <c r="D35" s="94" t="s">
        <v>390</v>
      </c>
      <c r="E35" s="94" t="s">
        <v>390</v>
      </c>
      <c r="F35" s="94" t="s">
        <v>390</v>
      </c>
      <c r="G35" s="94" t="s">
        <v>390</v>
      </c>
      <c r="H35" s="94" t="s">
        <v>390</v>
      </c>
      <c r="I35" s="189" t="s">
        <v>390</v>
      </c>
      <c r="J35" s="93"/>
      <c r="K35" s="94"/>
      <c r="L35" s="64" t="str">
        <f>IFERROR(VLOOKUP(L$9,#REF!,50,FALSE),"")</f>
        <v/>
      </c>
      <c r="M35" s="66" t="str">
        <f>IFERROR(VLOOKUP(M$9,#REF!,50,FALSE),"")</f>
        <v/>
      </c>
      <c r="N35" s="66" t="str">
        <f>IFERROR(VLOOKUP(N$9,#REF!,50,FALSE),"")</f>
        <v/>
      </c>
      <c r="O35" s="66" t="str">
        <f>IFERROR(VLOOKUP(O$9,#REF!,50,FALSE),"")</f>
        <v/>
      </c>
      <c r="P35" s="66" t="str">
        <f>IFERROR(VLOOKUP(P$9,#REF!,50,FALSE),"")</f>
        <v/>
      </c>
      <c r="Q35" s="66" t="str">
        <f>IFERROR(VLOOKUP(Q$9,#REF!,50,FALSE),"")</f>
        <v/>
      </c>
      <c r="R35" s="66" t="str">
        <f>IFERROR(VLOOKUP(R$9,#REF!,50,FALSE),"")</f>
        <v/>
      </c>
      <c r="S35" s="66" t="str">
        <f>IFERROR(VLOOKUP(S$9,#REF!,50,FALSE),"")</f>
        <v/>
      </c>
      <c r="T35" s="66" t="str">
        <f>IFERROR(VLOOKUP(T$9,#REF!,50,FALSE),"")</f>
        <v/>
      </c>
      <c r="U35" s="66" t="str">
        <f>IFERROR(VLOOKUP(U$9,#REF!,50,FALSE),"")</f>
        <v/>
      </c>
      <c r="V35" s="66" t="str">
        <f>IFERROR(VLOOKUP(V$9,#REF!,50,FALSE),"")</f>
        <v/>
      </c>
      <c r="W35" s="66" t="str">
        <f>IFERROR(VLOOKUP(ACE$9,#REF!,50,FALSE),"")</f>
        <v/>
      </c>
      <c r="X35" s="66" t="str">
        <f>IFERROR(VLOOKUP(X$9,#REF!,50,FALSE),"")</f>
        <v/>
      </c>
      <c r="Y35" s="66" t="str">
        <f>IFERROR(VLOOKUP(Y$9,#REF!,50,FALSE),"")</f>
        <v/>
      </c>
      <c r="Z35" s="66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9" t="e">
        <f>#REF!</f>
        <v>#REF!</v>
      </c>
    </row>
    <row r="36" spans="1:29" ht="11.1" customHeight="1">
      <c r="A36" s="85">
        <v>21</v>
      </c>
      <c r="B36" s="62" t="s">
        <v>17</v>
      </c>
      <c r="C36" s="88" t="s">
        <v>78</v>
      </c>
      <c r="D36" s="96">
        <v>0.08</v>
      </c>
      <c r="E36" s="96">
        <v>0.09</v>
      </c>
      <c r="F36" s="96">
        <v>0.11</v>
      </c>
      <c r="G36" s="96">
        <v>0.11</v>
      </c>
      <c r="H36" s="96">
        <v>0.08</v>
      </c>
      <c r="I36" s="190">
        <v>7.0000000000000007E-2</v>
      </c>
      <c r="J36" s="95"/>
      <c r="K36" s="96"/>
      <c r="L36" s="64" t="str">
        <f>IFERROR(VLOOKUP(L$9,#REF!,33,FALSE),"")</f>
        <v/>
      </c>
      <c r="M36" s="66" t="str">
        <f>IFERROR(VLOOKUP(M$9,#REF!,33,FALSE),"")</f>
        <v/>
      </c>
      <c r="N36" s="66" t="str">
        <f>IFERROR(VLOOKUP(N$9,#REF!,33,FALSE),"")</f>
        <v/>
      </c>
      <c r="O36" s="66" t="str">
        <f>IFERROR(VLOOKUP(O$9,#REF!,33,FALSE),"")</f>
        <v/>
      </c>
      <c r="P36" s="66" t="str">
        <f>IFERROR(VLOOKUP(P$9,#REF!,33,FALSE),"")</f>
        <v/>
      </c>
      <c r="Q36" s="66" t="str">
        <f>IFERROR(VLOOKUP(Q$9,#REF!,33,FALSE),"")</f>
        <v/>
      </c>
      <c r="R36" s="66" t="str">
        <f>IFERROR(VLOOKUP(R$9,#REF!,33,FALSE),"")</f>
        <v/>
      </c>
      <c r="S36" s="66" t="str">
        <f>IFERROR(VLOOKUP(S$9,#REF!,33,FALSE),"")</f>
        <v/>
      </c>
      <c r="T36" s="66" t="str">
        <f>IFERROR(VLOOKUP(T$9,#REF!,33,FALSE),"")</f>
        <v/>
      </c>
      <c r="U36" s="66" t="str">
        <f>IFERROR(VLOOKUP(U$9,#REF!,33,FALSE),"")</f>
        <v/>
      </c>
      <c r="V36" s="66" t="str">
        <f>IFERROR(VLOOKUP(V$9,#REF!,33,FALSE),"")</f>
        <v/>
      </c>
      <c r="W36" s="66" t="str">
        <f>IFERROR(VLOOKUP(ACE$9,#REF!,33,FALSE),"")</f>
        <v/>
      </c>
      <c r="X36" s="66" t="str">
        <f>IFERROR(VLOOKUP(X$9,#REF!,33,FALSE),"")</f>
        <v/>
      </c>
      <c r="Y36" s="66" t="str">
        <f>IFERROR(VLOOKUP(Y$9,#REF!,33,FALSE),"")</f>
        <v/>
      </c>
      <c r="Z36" s="66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9" t="e">
        <f>#REF!</f>
        <v>#REF!</v>
      </c>
    </row>
    <row r="37" spans="1:29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89" t="s">
        <v>370</v>
      </c>
      <c r="J37" s="93"/>
      <c r="K37" s="94"/>
      <c r="L37" s="64" t="str">
        <f>IFERROR(VLOOKUP(L$9,#REF!,57,FALSE),"")</f>
        <v/>
      </c>
      <c r="M37" s="66" t="str">
        <f>IFERROR(VLOOKUP(M$9,#REF!,57,FALSE),"")</f>
        <v/>
      </c>
      <c r="N37" s="66" t="str">
        <f>IFERROR(VLOOKUP(N$9,#REF!,57,FALSE),"")</f>
        <v/>
      </c>
      <c r="O37" s="66" t="str">
        <f>IFERROR(VLOOKUP(O$9,#REF!,57,FALSE),"")</f>
        <v/>
      </c>
      <c r="P37" s="66" t="str">
        <f>IFERROR(VLOOKUP(P$9,#REF!,57,FALSE),"")</f>
        <v/>
      </c>
      <c r="Q37" s="66" t="str">
        <f>IFERROR(VLOOKUP(Q$9,#REF!,57,FALSE),"")</f>
        <v/>
      </c>
      <c r="R37" s="66" t="str">
        <f>IFERROR(VLOOKUP(R$9,#REF!,57,FALSE),"")</f>
        <v/>
      </c>
      <c r="S37" s="66" t="str">
        <f>IFERROR(VLOOKUP(S$9,#REF!,57,FALSE),"")</f>
        <v/>
      </c>
      <c r="T37" s="66" t="str">
        <f>IFERROR(VLOOKUP(T$9,#REF!,57,FALSE),"")</f>
        <v/>
      </c>
      <c r="U37" s="66" t="str">
        <f>IFERROR(VLOOKUP(U$9,#REF!,57,FALSE),"")</f>
        <v/>
      </c>
      <c r="V37" s="66" t="str">
        <f>IFERROR(VLOOKUP(V$9,#REF!,57,FALSE),"")</f>
        <v/>
      </c>
      <c r="W37" s="66" t="str">
        <f>IFERROR(VLOOKUP(ACE$9,#REF!,57,FALSE),"")</f>
        <v/>
      </c>
      <c r="X37" s="66" t="str">
        <f>IFERROR(VLOOKUP(X$9,#REF!,57,FALSE),"")</f>
        <v/>
      </c>
      <c r="Y37" s="66" t="str">
        <f>IFERROR(VLOOKUP(Y$9,#REF!,57,FALSE),"")</f>
        <v/>
      </c>
      <c r="Z37" s="66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9" t="e">
        <f>#REF!</f>
        <v>#REF!</v>
      </c>
    </row>
    <row r="38" spans="1:29" ht="11.1" customHeight="1">
      <c r="A38" s="85">
        <v>23</v>
      </c>
      <c r="B38" s="62" t="s">
        <v>19</v>
      </c>
      <c r="C38" s="88" t="s">
        <v>78</v>
      </c>
      <c r="D38" s="94">
        <v>2E-3</v>
      </c>
      <c r="E38" s="94">
        <v>8.9999999999999993E-3</v>
      </c>
      <c r="F38" s="94">
        <v>7.0000000000000001E-3</v>
      </c>
      <c r="G38" s="94">
        <v>1.0999999999999999E-2</v>
      </c>
      <c r="H38" s="94">
        <v>3.0000000000000001E-3</v>
      </c>
      <c r="I38" s="189">
        <v>8.0000000000000002E-3</v>
      </c>
      <c r="J38" s="93"/>
      <c r="K38" s="94"/>
      <c r="L38" s="64" t="str">
        <f>IFERROR(VLOOKUP(L$9,#REF!,51,FALSE),"")</f>
        <v/>
      </c>
      <c r="M38" s="66" t="str">
        <f>IFERROR(VLOOKUP(M$9,#REF!,51,FALSE),"")</f>
        <v/>
      </c>
      <c r="N38" s="66" t="str">
        <f>IFERROR(VLOOKUP(N$9,#REF!,51,FALSE),"")</f>
        <v/>
      </c>
      <c r="O38" s="66" t="str">
        <f>IFERROR(VLOOKUP(O$9,#REF!,51,FALSE),"")</f>
        <v/>
      </c>
      <c r="P38" s="66" t="str">
        <f>IFERROR(VLOOKUP(P$9,#REF!,51,FALSE),"")</f>
        <v/>
      </c>
      <c r="Q38" s="66" t="str">
        <f>IFERROR(VLOOKUP(Q$9,#REF!,51,FALSE),"")</f>
        <v/>
      </c>
      <c r="R38" s="66" t="str">
        <f>IFERROR(VLOOKUP(R$9,#REF!,51,FALSE),"")</f>
        <v/>
      </c>
      <c r="S38" s="66" t="str">
        <f>IFERROR(VLOOKUP(S$9,#REF!,51,FALSE),"")</f>
        <v/>
      </c>
      <c r="T38" s="66" t="str">
        <f>IFERROR(VLOOKUP(T$9,#REF!,51,FALSE),"")</f>
        <v/>
      </c>
      <c r="U38" s="66" t="str">
        <f>IFERROR(VLOOKUP(U$9,#REF!,51,FALSE),"")</f>
        <v/>
      </c>
      <c r="V38" s="66" t="str">
        <f>IFERROR(VLOOKUP(V$9,#REF!,51,FALSE),"")</f>
        <v/>
      </c>
      <c r="W38" s="66" t="str">
        <f>IFERROR(VLOOKUP(ACE$9,#REF!,51,FALSE),"")</f>
        <v/>
      </c>
      <c r="X38" s="66" t="str">
        <f>IFERROR(VLOOKUP(X$9,#REF!,51,FALSE),"")</f>
        <v/>
      </c>
      <c r="Y38" s="66" t="str">
        <f>IFERROR(VLOOKUP(Y$9,#REF!,51,FALSE),"")</f>
        <v/>
      </c>
      <c r="Z38" s="66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9" t="e">
        <f>#REF!</f>
        <v>#REF!</v>
      </c>
    </row>
    <row r="39" spans="1:29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89" t="s">
        <v>370</v>
      </c>
      <c r="J39" s="93"/>
      <c r="K39" s="94"/>
      <c r="L39" s="64" t="str">
        <f>IFERROR(VLOOKUP(L$9,#REF!,58,FALSE),"")</f>
        <v/>
      </c>
      <c r="M39" s="66" t="str">
        <f>IFERROR(VLOOKUP(M$9,#REF!,58,FALSE),"")</f>
        <v/>
      </c>
      <c r="N39" s="66" t="str">
        <f>IFERROR(VLOOKUP(N$9,#REF!,58,FALSE),"")</f>
        <v/>
      </c>
      <c r="O39" s="66" t="str">
        <f>IFERROR(VLOOKUP(O$9,#REF!,58,FALSE),"")</f>
        <v/>
      </c>
      <c r="P39" s="66" t="str">
        <f>IFERROR(VLOOKUP(P$9,#REF!,58,FALSE),"")</f>
        <v/>
      </c>
      <c r="Q39" s="66" t="str">
        <f>IFERROR(VLOOKUP(Q$9,#REF!,58,FALSE),"")</f>
        <v/>
      </c>
      <c r="R39" s="66" t="str">
        <f>IFERROR(VLOOKUP(R$9,#REF!,58,FALSE),"")</f>
        <v/>
      </c>
      <c r="S39" s="66" t="str">
        <f>IFERROR(VLOOKUP(S$9,#REF!,58,FALSE),"")</f>
        <v/>
      </c>
      <c r="T39" s="66" t="str">
        <f>IFERROR(VLOOKUP(T$9,#REF!,58,FALSE),"")</f>
        <v/>
      </c>
      <c r="U39" s="66" t="str">
        <f>IFERROR(VLOOKUP(U$9,#REF!,58,FALSE),"")</f>
        <v/>
      </c>
      <c r="V39" s="66" t="str">
        <f>IFERROR(VLOOKUP(V$9,#REF!,58,FALSE),"")</f>
        <v/>
      </c>
      <c r="W39" s="66" t="str">
        <f>IFERROR(VLOOKUP(ACE$9,#REF!,58,FALSE),"")</f>
        <v/>
      </c>
      <c r="X39" s="66" t="str">
        <f>IFERROR(VLOOKUP(X$9,#REF!,58,FALSE),"")</f>
        <v/>
      </c>
      <c r="Y39" s="66" t="str">
        <f>IFERROR(VLOOKUP(Y$9,#REF!,58,FALSE),"")</f>
        <v/>
      </c>
      <c r="Z39" s="66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9" t="e">
        <f>#REF!</f>
        <v>#REF!</v>
      </c>
    </row>
    <row r="40" spans="1:29" ht="11.1" customHeight="1">
      <c r="A40" s="85">
        <v>25</v>
      </c>
      <c r="B40" s="62" t="s">
        <v>21</v>
      </c>
      <c r="C40" s="88" t="s">
        <v>78</v>
      </c>
      <c r="D40" s="94" t="s">
        <v>390</v>
      </c>
      <c r="E40" s="94" t="s">
        <v>390</v>
      </c>
      <c r="F40" s="94" t="s">
        <v>390</v>
      </c>
      <c r="G40" s="94" t="s">
        <v>390</v>
      </c>
      <c r="H40" s="94" t="s">
        <v>390</v>
      </c>
      <c r="I40" s="189" t="s">
        <v>390</v>
      </c>
      <c r="J40" s="93"/>
      <c r="K40" s="94"/>
      <c r="L40" s="64" t="str">
        <f>IFERROR(VLOOKUP(L$9,#REF!,52,FALSE),"")</f>
        <v/>
      </c>
      <c r="M40" s="66" t="str">
        <f>IFERROR(VLOOKUP(M$9,#REF!,52,FALSE),"")</f>
        <v/>
      </c>
      <c r="N40" s="66" t="str">
        <f>IFERROR(VLOOKUP(N$9,#REF!,52,FALSE),"")</f>
        <v/>
      </c>
      <c r="O40" s="66" t="str">
        <f>IFERROR(VLOOKUP(O$9,#REF!,52,FALSE),"")</f>
        <v/>
      </c>
      <c r="P40" s="66" t="str">
        <f>IFERROR(VLOOKUP(P$9,#REF!,52,FALSE),"")</f>
        <v/>
      </c>
      <c r="Q40" s="66" t="str">
        <f>IFERROR(VLOOKUP(Q$9,#REF!,52,FALSE),"")</f>
        <v/>
      </c>
      <c r="R40" s="66" t="str">
        <f>IFERROR(VLOOKUP(R$9,#REF!,52,FALSE),"")</f>
        <v/>
      </c>
      <c r="S40" s="66" t="str">
        <f>IFERROR(VLOOKUP(S$9,#REF!,52,FALSE),"")</f>
        <v/>
      </c>
      <c r="T40" s="66" t="str">
        <f>IFERROR(VLOOKUP(T$9,#REF!,52,FALSE),"")</f>
        <v/>
      </c>
      <c r="U40" s="66" t="str">
        <f>IFERROR(VLOOKUP(U$9,#REF!,52,FALSE),"")</f>
        <v/>
      </c>
      <c r="V40" s="66" t="str">
        <f>IFERROR(VLOOKUP(V$9,#REF!,52,FALSE),"")</f>
        <v/>
      </c>
      <c r="W40" s="66" t="str">
        <f>IFERROR(VLOOKUP(ACE$9,#REF!,52,FALSE),"")</f>
        <v/>
      </c>
      <c r="X40" s="66" t="str">
        <f>IFERROR(VLOOKUP(X$9,#REF!,52,FALSE),"")</f>
        <v/>
      </c>
      <c r="Y40" s="66" t="str">
        <f>IFERROR(VLOOKUP(Y$9,#REF!,52,FALSE),"")</f>
        <v/>
      </c>
      <c r="Z40" s="66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9" t="e">
        <f>#REF!</f>
        <v>#REF!</v>
      </c>
    </row>
    <row r="41" spans="1:29" ht="11.1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89" t="s">
        <v>370</v>
      </c>
      <c r="J41" s="93"/>
      <c r="K41" s="94"/>
      <c r="L41" s="64" t="str">
        <f>IFERROR(VLOOKUP(L$9,#REF!,62,FALSE),"")</f>
        <v/>
      </c>
      <c r="M41" s="66" t="str">
        <f>IFERROR(VLOOKUP(M$9,#REF!,62,FALSE),"")</f>
        <v/>
      </c>
      <c r="N41" s="66" t="str">
        <f>IFERROR(VLOOKUP(N$9,#REF!,62,FALSE),"")</f>
        <v/>
      </c>
      <c r="O41" s="66" t="str">
        <f>IFERROR(VLOOKUP(O$9,#REF!,62,FALSE),"")</f>
        <v/>
      </c>
      <c r="P41" s="66" t="str">
        <f>IFERROR(VLOOKUP(P$9,#REF!,62,FALSE),"")</f>
        <v/>
      </c>
      <c r="Q41" s="66" t="str">
        <f>IFERROR(VLOOKUP(Q$9,#REF!,62,FALSE),"")</f>
        <v/>
      </c>
      <c r="R41" s="66" t="str">
        <f>IFERROR(VLOOKUP(R$9,#REF!,62,FALSE),"")</f>
        <v/>
      </c>
      <c r="S41" s="66" t="str">
        <f>IFERROR(VLOOKUP(S$9,#REF!,62,FALSE),"")</f>
        <v/>
      </c>
      <c r="T41" s="66" t="str">
        <f>IFERROR(VLOOKUP(T$9,#REF!,62,FALSE),"")</f>
        <v/>
      </c>
      <c r="U41" s="66" t="str">
        <f>IFERROR(VLOOKUP(U$9,#REF!,62,FALSE),"")</f>
        <v/>
      </c>
      <c r="V41" s="66" t="str">
        <f>IFERROR(VLOOKUP(V$9,#REF!,62,FALSE),"")</f>
        <v/>
      </c>
      <c r="W41" s="66" t="str">
        <f>IFERROR(VLOOKUP(ACE$9,#REF!,62,FALSE),"")</f>
        <v/>
      </c>
      <c r="X41" s="66" t="str">
        <f>IFERROR(VLOOKUP(X$9,#REF!,62,FALSE),"")</f>
        <v/>
      </c>
      <c r="Y41" s="66" t="str">
        <f>IFERROR(VLOOKUP(Y$9,#REF!,62,FALSE),"")</f>
        <v/>
      </c>
      <c r="Z41" s="66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9" t="e">
        <f>#REF!</f>
        <v>#REF!</v>
      </c>
    </row>
    <row r="42" spans="1:29" ht="11.1" customHeight="1">
      <c r="A42" s="85">
        <v>27</v>
      </c>
      <c r="B42" s="62" t="s">
        <v>23</v>
      </c>
      <c r="C42" s="88" t="s">
        <v>78</v>
      </c>
      <c r="D42" s="94">
        <v>2E-3</v>
      </c>
      <c r="E42" s="94">
        <v>1.0999999999999999E-2</v>
      </c>
      <c r="F42" s="94">
        <v>8.0000000000000002E-3</v>
      </c>
      <c r="G42" s="94">
        <v>1.2999999999999999E-2</v>
      </c>
      <c r="H42" s="94">
        <v>3.0000000000000001E-3</v>
      </c>
      <c r="I42" s="189">
        <v>8.9999999999999993E-3</v>
      </c>
      <c r="J42" s="93"/>
      <c r="K42" s="94"/>
      <c r="L42" s="64" t="str">
        <f>IFERROR(VLOOKUP(L$9,#REF!,55,FALSE),"")</f>
        <v/>
      </c>
      <c r="M42" s="66" t="str">
        <f>IFERROR(VLOOKUP(M$9,#REF!,55,FALSE),"")</f>
        <v/>
      </c>
      <c r="N42" s="66" t="str">
        <f>IFERROR(VLOOKUP(N$9,#REF!,55,FALSE),"")</f>
        <v/>
      </c>
      <c r="O42" s="66" t="str">
        <f>IFERROR(VLOOKUP(O$9,#REF!,55,FALSE),"")</f>
        <v/>
      </c>
      <c r="P42" s="66" t="str">
        <f>IFERROR(VLOOKUP(P$9,#REF!,55,FALSE),"")</f>
        <v/>
      </c>
      <c r="Q42" s="66" t="str">
        <f>IFERROR(VLOOKUP(Q$9,#REF!,55,FALSE),"")</f>
        <v/>
      </c>
      <c r="R42" s="66" t="str">
        <f>IFERROR(VLOOKUP(R$9,#REF!,55,FALSE),"")</f>
        <v/>
      </c>
      <c r="S42" s="66" t="str">
        <f>IFERROR(VLOOKUP(S$9,#REF!,55,FALSE),"")</f>
        <v/>
      </c>
      <c r="T42" s="66" t="str">
        <f>IFERROR(VLOOKUP(T$9,#REF!,55,FALSE),"")</f>
        <v/>
      </c>
      <c r="U42" s="66" t="str">
        <f>IFERROR(VLOOKUP(U$9,#REF!,55,FALSE),"")</f>
        <v/>
      </c>
      <c r="V42" s="66" t="str">
        <f>IFERROR(VLOOKUP(V$9,#REF!,55,FALSE),"")</f>
        <v/>
      </c>
      <c r="W42" s="66" t="str">
        <f>IFERROR(VLOOKUP(ACE$9,#REF!,55,FALSE),"")</f>
        <v/>
      </c>
      <c r="X42" s="66" t="str">
        <f>IFERROR(VLOOKUP(X$9,#REF!,55,FALSE),"")</f>
        <v/>
      </c>
      <c r="Y42" s="66" t="str">
        <f>IFERROR(VLOOKUP(Y$9,#REF!,55,FALSE),"")</f>
        <v/>
      </c>
      <c r="Z42" s="66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9" t="e">
        <f>#REF!</f>
        <v>#REF!</v>
      </c>
    </row>
    <row r="43" spans="1:29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89" t="s">
        <v>370</v>
      </c>
      <c r="J43" s="93"/>
      <c r="K43" s="94"/>
      <c r="L43" s="64" t="str">
        <f>IFERROR(VLOOKUP(L$9,#REF!,59,FALSE),"")</f>
        <v/>
      </c>
      <c r="M43" s="66" t="str">
        <f>IFERROR(VLOOKUP(M$9,#REF!,59,FALSE),"")</f>
        <v/>
      </c>
      <c r="N43" s="66" t="str">
        <f>IFERROR(VLOOKUP(N$9,#REF!,59,FALSE),"")</f>
        <v/>
      </c>
      <c r="O43" s="66" t="str">
        <f>IFERROR(VLOOKUP(O$9,#REF!,59,FALSE),"")</f>
        <v/>
      </c>
      <c r="P43" s="66" t="str">
        <f>IFERROR(VLOOKUP(P$9,#REF!,59,FALSE),"")</f>
        <v/>
      </c>
      <c r="Q43" s="66" t="str">
        <f>IFERROR(VLOOKUP(Q$9,#REF!,59,FALSE),"")</f>
        <v/>
      </c>
      <c r="R43" s="66" t="str">
        <f>IFERROR(VLOOKUP(R$9,#REF!,59,FALSE),"")</f>
        <v/>
      </c>
      <c r="S43" s="66" t="str">
        <f>IFERROR(VLOOKUP(S$9,#REF!,59,FALSE),"")</f>
        <v/>
      </c>
      <c r="T43" s="66" t="str">
        <f>IFERROR(VLOOKUP(T$9,#REF!,59,FALSE),"")</f>
        <v/>
      </c>
      <c r="U43" s="66" t="str">
        <f>IFERROR(VLOOKUP(U$9,#REF!,59,FALSE),"")</f>
        <v/>
      </c>
      <c r="V43" s="66" t="str">
        <f>IFERROR(VLOOKUP(V$9,#REF!,59,FALSE),"")</f>
        <v/>
      </c>
      <c r="W43" s="66" t="str">
        <f>IFERROR(VLOOKUP(ACE$9,#REF!,59,FALSE),"")</f>
        <v/>
      </c>
      <c r="X43" s="66" t="str">
        <f>IFERROR(VLOOKUP(X$9,#REF!,59,FALSE),"")</f>
        <v/>
      </c>
      <c r="Y43" s="66" t="str">
        <f>IFERROR(VLOOKUP(Y$9,#REF!,59,FALSE),"")</f>
        <v/>
      </c>
      <c r="Z43" s="66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9" t="e">
        <f>#REF!</f>
        <v>#REF!</v>
      </c>
    </row>
    <row r="44" spans="1:29" ht="11.1" customHeight="1">
      <c r="A44" s="85">
        <v>29</v>
      </c>
      <c r="B44" s="62" t="s">
        <v>25</v>
      </c>
      <c r="C44" s="88" t="s">
        <v>78</v>
      </c>
      <c r="D44" s="94" t="s">
        <v>390</v>
      </c>
      <c r="E44" s="94">
        <v>2E-3</v>
      </c>
      <c r="F44" s="94">
        <v>1E-3</v>
      </c>
      <c r="G44" s="94">
        <v>2E-3</v>
      </c>
      <c r="H44" s="94" t="s">
        <v>390</v>
      </c>
      <c r="I44" s="189">
        <v>1E-3</v>
      </c>
      <c r="J44" s="93"/>
      <c r="K44" s="94"/>
      <c r="L44" s="64" t="str">
        <f>IFERROR(VLOOKUP(L$9,#REF!,53,FALSE),"")</f>
        <v/>
      </c>
      <c r="M44" s="66" t="str">
        <f>IFERROR(VLOOKUP(M$9,#REF!,53,FALSE),"")</f>
        <v/>
      </c>
      <c r="N44" s="66" t="str">
        <f>IFERROR(VLOOKUP(N$9,#REF!,53,FALSE),"")</f>
        <v/>
      </c>
      <c r="O44" s="66" t="str">
        <f>IFERROR(VLOOKUP(O$9,#REF!,53,FALSE),"")</f>
        <v/>
      </c>
      <c r="P44" s="66" t="str">
        <f>IFERROR(VLOOKUP(P$9,#REF!,53,FALSE),"")</f>
        <v/>
      </c>
      <c r="Q44" s="66" t="str">
        <f>IFERROR(VLOOKUP(Q$9,#REF!,53,FALSE),"")</f>
        <v/>
      </c>
      <c r="R44" s="66" t="str">
        <f>IFERROR(VLOOKUP(R$9,#REF!,53,FALSE),"")</f>
        <v/>
      </c>
      <c r="S44" s="66" t="str">
        <f>IFERROR(VLOOKUP(S$9,#REF!,53,FALSE),"")</f>
        <v/>
      </c>
      <c r="T44" s="66" t="str">
        <f>IFERROR(VLOOKUP(T$9,#REF!,53,FALSE),"")</f>
        <v/>
      </c>
      <c r="U44" s="66" t="str">
        <f>IFERROR(VLOOKUP(U$9,#REF!,53,FALSE),"")</f>
        <v/>
      </c>
      <c r="V44" s="66" t="str">
        <f>IFERROR(VLOOKUP(V$9,#REF!,53,FALSE),"")</f>
        <v/>
      </c>
      <c r="W44" s="66" t="str">
        <f>IFERROR(VLOOKUP(ACE$9,#REF!,53,FALSE),"")</f>
        <v/>
      </c>
      <c r="X44" s="66" t="str">
        <f>IFERROR(VLOOKUP(X$9,#REF!,53,FALSE),"")</f>
        <v/>
      </c>
      <c r="Y44" s="66" t="str">
        <f>IFERROR(VLOOKUP(Y$9,#REF!,53,FALSE),"")</f>
        <v/>
      </c>
      <c r="Z44" s="66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9" t="e">
        <f>#REF!</f>
        <v>#REF!</v>
      </c>
    </row>
    <row r="45" spans="1:29" ht="11.1" customHeight="1">
      <c r="A45" s="85">
        <v>30</v>
      </c>
      <c r="B45" s="62" t="s">
        <v>26</v>
      </c>
      <c r="C45" s="88" t="s">
        <v>78</v>
      </c>
      <c r="D45" s="94" t="s">
        <v>390</v>
      </c>
      <c r="E45" s="94" t="s">
        <v>390</v>
      </c>
      <c r="F45" s="94" t="s">
        <v>390</v>
      </c>
      <c r="G45" s="94" t="s">
        <v>390</v>
      </c>
      <c r="H45" s="94" t="s">
        <v>390</v>
      </c>
      <c r="I45" s="189" t="s">
        <v>390</v>
      </c>
      <c r="J45" s="93"/>
      <c r="K45" s="94"/>
      <c r="L45" s="64" t="str">
        <f>IFERROR(VLOOKUP(L$9,#REF!,54,FALSE),"")</f>
        <v/>
      </c>
      <c r="M45" s="66" t="str">
        <f>IFERROR(VLOOKUP(M$9,#REF!,54,FALSE),"")</f>
        <v/>
      </c>
      <c r="N45" s="66" t="str">
        <f>IFERROR(VLOOKUP(N$9,#REF!,54,FALSE),"")</f>
        <v/>
      </c>
      <c r="O45" s="66" t="str">
        <f>IFERROR(VLOOKUP(O$9,#REF!,54,FALSE),"")</f>
        <v/>
      </c>
      <c r="P45" s="66" t="str">
        <f>IFERROR(VLOOKUP(P$9,#REF!,54,FALSE),"")</f>
        <v/>
      </c>
      <c r="Q45" s="66" t="str">
        <f>IFERROR(VLOOKUP(Q$9,#REF!,54,FALSE),"")</f>
        <v/>
      </c>
      <c r="R45" s="66" t="str">
        <f>IFERROR(VLOOKUP(R$9,#REF!,54,FALSE),"")</f>
        <v/>
      </c>
      <c r="S45" s="66" t="str">
        <f>IFERROR(VLOOKUP(S$9,#REF!,54,FALSE),"")</f>
        <v/>
      </c>
      <c r="T45" s="66" t="str">
        <f>IFERROR(VLOOKUP(T$9,#REF!,54,FALSE),"")</f>
        <v/>
      </c>
      <c r="U45" s="66" t="str">
        <f>IFERROR(VLOOKUP(U$9,#REF!,54,FALSE),"")</f>
        <v/>
      </c>
      <c r="V45" s="66" t="str">
        <f>IFERROR(VLOOKUP(V$9,#REF!,54,FALSE),"")</f>
        <v/>
      </c>
      <c r="W45" s="66" t="str">
        <f>IFERROR(VLOOKUP(ACE$9,#REF!,54,FALSE),"")</f>
        <v/>
      </c>
      <c r="X45" s="66" t="str">
        <f>IFERROR(VLOOKUP(X$9,#REF!,54,FALSE),"")</f>
        <v/>
      </c>
      <c r="Y45" s="66" t="str">
        <f>IFERROR(VLOOKUP(Y$9,#REF!,54,FALSE),"")</f>
        <v/>
      </c>
      <c r="Z45" s="66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9" t="e">
        <f>#REF!</f>
        <v>#REF!</v>
      </c>
    </row>
    <row r="46" spans="1:29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89" t="s">
        <v>370</v>
      </c>
      <c r="J46" s="93"/>
      <c r="K46" s="94"/>
      <c r="L46" s="64" t="str">
        <f>IFERROR(VLOOKUP(L$9,#REF!,65,FALSE),"")</f>
        <v/>
      </c>
      <c r="M46" s="66" t="str">
        <f>IFERROR(VLOOKUP(M$9,#REF!,65,FALSE),"")</f>
        <v/>
      </c>
      <c r="N46" s="66" t="str">
        <f>IFERROR(VLOOKUP(N$9,#REF!,65,FALSE),"")</f>
        <v/>
      </c>
      <c r="O46" s="66" t="str">
        <f>IFERROR(VLOOKUP(O$9,#REF!,65,FALSE),"")</f>
        <v/>
      </c>
      <c r="P46" s="66" t="str">
        <f>IFERROR(VLOOKUP(P$9,#REF!,65,FALSE),"")</f>
        <v/>
      </c>
      <c r="Q46" s="66" t="str">
        <f>IFERROR(VLOOKUP(Q$9,#REF!,65,FALSE),"")</f>
        <v/>
      </c>
      <c r="R46" s="66" t="str">
        <f>IFERROR(VLOOKUP(R$9,#REF!,65,FALSE),"")</f>
        <v/>
      </c>
      <c r="S46" s="66" t="str">
        <f>IFERROR(VLOOKUP(S$9,#REF!,65,FALSE),"")</f>
        <v/>
      </c>
      <c r="T46" s="66" t="str">
        <f>IFERROR(VLOOKUP(T$9,#REF!,65,FALSE),"")</f>
        <v/>
      </c>
      <c r="U46" s="66" t="str">
        <f>IFERROR(VLOOKUP(U$9,#REF!,65,FALSE),"")</f>
        <v/>
      </c>
      <c r="V46" s="66" t="str">
        <f>IFERROR(VLOOKUP(V$9,#REF!,65,FALSE),"")</f>
        <v/>
      </c>
      <c r="W46" s="66" t="str">
        <f>IFERROR(VLOOKUP(ACE$9,#REF!,65,FALSE),"")</f>
        <v/>
      </c>
      <c r="X46" s="66" t="str">
        <f>IFERROR(VLOOKUP(X$9,#REF!,65,FALSE),"")</f>
        <v/>
      </c>
      <c r="Y46" s="66" t="str">
        <f>IFERROR(VLOOKUP(Y$9,#REF!,65,FALSE),"")</f>
        <v/>
      </c>
      <c r="Z46" s="66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9" t="e">
        <f>#REF!</f>
        <v>#REF!</v>
      </c>
    </row>
    <row r="47" spans="1:29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89" t="s">
        <v>370</v>
      </c>
      <c r="J47" s="93"/>
      <c r="K47" s="94"/>
      <c r="L47" s="64" t="str">
        <f>IFERROR(VLOOKUP(L$9,#REF!,18,FALSE),"")</f>
        <v/>
      </c>
      <c r="M47" s="66" t="str">
        <f>IFERROR(VLOOKUP(M$9,#REF!,18,FALSE),"")</f>
        <v/>
      </c>
      <c r="N47" s="66" t="str">
        <f>IFERROR(VLOOKUP(N$9,#REF!,18,FALSE),"")</f>
        <v/>
      </c>
      <c r="O47" s="66" t="str">
        <f>IFERROR(VLOOKUP(O$9,#REF!,18,FALSE),"")</f>
        <v/>
      </c>
      <c r="P47" s="66" t="str">
        <f>IFERROR(VLOOKUP(P$9,#REF!,18,FALSE),"")</f>
        <v/>
      </c>
      <c r="Q47" s="66" t="str">
        <f>IFERROR(VLOOKUP(Q$9,#REF!,18,FALSE),"")</f>
        <v/>
      </c>
      <c r="R47" s="66" t="str">
        <f>IFERROR(VLOOKUP(R$9,#REF!,18,FALSE),"")</f>
        <v/>
      </c>
      <c r="S47" s="66" t="str">
        <f>IFERROR(VLOOKUP(S$9,#REF!,18,FALSE),"")</f>
        <v/>
      </c>
      <c r="T47" s="66" t="str">
        <f>IFERROR(VLOOKUP(T$9,#REF!,18,FALSE),"")</f>
        <v/>
      </c>
      <c r="U47" s="66" t="str">
        <f>IFERROR(VLOOKUP(U$9,#REF!,18,FALSE),"")</f>
        <v/>
      </c>
      <c r="V47" s="66" t="str">
        <f>IFERROR(VLOOKUP(V$9,#REF!,18,FALSE),"")</f>
        <v/>
      </c>
      <c r="W47" s="66" t="str">
        <f>IFERROR(VLOOKUP(ACE$9,#REF!,18,FALSE),"")</f>
        <v/>
      </c>
      <c r="X47" s="66" t="str">
        <f>IFERROR(VLOOKUP(X$9,#REF!,18,FALSE),"")</f>
        <v/>
      </c>
      <c r="Y47" s="66" t="str">
        <f>IFERROR(VLOOKUP(Y$9,#REF!,18,FALSE),"")</f>
        <v/>
      </c>
      <c r="Z47" s="66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9" t="e">
        <f>#REF!</f>
        <v>#REF!</v>
      </c>
    </row>
    <row r="48" spans="1:29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90" t="s">
        <v>370</v>
      </c>
      <c r="J48" s="95"/>
      <c r="K48" s="96"/>
      <c r="L48" s="64" t="str">
        <f>IFERROR(VLOOKUP(L$9,#REF!,19,FALSE),"")</f>
        <v/>
      </c>
      <c r="M48" s="66" t="str">
        <f>IFERROR(VLOOKUP(M$9,#REF!,19,FALSE),"")</f>
        <v/>
      </c>
      <c r="N48" s="66" t="str">
        <f>IFERROR(VLOOKUP(N$9,#REF!,19,FALSE),"")</f>
        <v/>
      </c>
      <c r="O48" s="66" t="str">
        <f>IFERROR(VLOOKUP(O$9,#REF!,19,FALSE),"")</f>
        <v/>
      </c>
      <c r="P48" s="66" t="str">
        <f>IFERROR(VLOOKUP(P$9,#REF!,19,FALSE),"")</f>
        <v/>
      </c>
      <c r="Q48" s="66" t="str">
        <f>IFERROR(VLOOKUP(Q$9,#REF!,19,FALSE),"")</f>
        <v/>
      </c>
      <c r="R48" s="66" t="str">
        <f>IFERROR(VLOOKUP(R$9,#REF!,19,FALSE),"")</f>
        <v/>
      </c>
      <c r="S48" s="66" t="str">
        <f>IFERROR(VLOOKUP(S$9,#REF!,19,FALSE),"")</f>
        <v/>
      </c>
      <c r="T48" s="66" t="str">
        <f>IFERROR(VLOOKUP(T$9,#REF!,19,FALSE),"")</f>
        <v/>
      </c>
      <c r="U48" s="66" t="str">
        <f>IFERROR(VLOOKUP(U$9,#REF!,19,FALSE),"")</f>
        <v/>
      </c>
      <c r="V48" s="66" t="str">
        <f>IFERROR(VLOOKUP(V$9,#REF!,19,FALSE),"")</f>
        <v/>
      </c>
      <c r="W48" s="66" t="str">
        <f>IFERROR(VLOOKUP(ACE$9,#REF!,19,FALSE),"")</f>
        <v/>
      </c>
      <c r="X48" s="66" t="str">
        <f>IFERROR(VLOOKUP(X$9,#REF!,19,FALSE),"")</f>
        <v/>
      </c>
      <c r="Y48" s="66" t="str">
        <f>IFERROR(VLOOKUP(Y$9,#REF!,19,FALSE),"")</f>
        <v/>
      </c>
      <c r="Z48" s="66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9" t="e">
        <f>#REF!</f>
        <v>#REF!</v>
      </c>
    </row>
    <row r="49" spans="1:29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90" t="s">
        <v>370</v>
      </c>
      <c r="J49" s="95"/>
      <c r="K49" s="96"/>
      <c r="L49" s="64" t="str">
        <f>IFERROR(VLOOKUP(L$9,#REF!,20,FALSE),"")</f>
        <v/>
      </c>
      <c r="M49" s="66" t="str">
        <f>IFERROR(VLOOKUP(M$9,#REF!,20,FALSE),"")</f>
        <v/>
      </c>
      <c r="N49" s="66" t="str">
        <f>IFERROR(VLOOKUP(N$9,#REF!,20,FALSE),"")</f>
        <v/>
      </c>
      <c r="O49" s="66" t="str">
        <f>IFERROR(VLOOKUP(O$9,#REF!,20,FALSE),"")</f>
        <v/>
      </c>
      <c r="P49" s="66" t="str">
        <f>IFERROR(VLOOKUP(P$9,#REF!,20,FALSE),"")</f>
        <v/>
      </c>
      <c r="Q49" s="66" t="str">
        <f>IFERROR(VLOOKUP(Q$9,#REF!,20,FALSE),"")</f>
        <v/>
      </c>
      <c r="R49" s="66" t="str">
        <f>IFERROR(VLOOKUP(R$9,#REF!,20,FALSE),"")</f>
        <v/>
      </c>
      <c r="S49" s="66" t="str">
        <f>IFERROR(VLOOKUP(S$9,#REF!,20,FALSE),"")</f>
        <v/>
      </c>
      <c r="T49" s="66" t="str">
        <f>IFERROR(VLOOKUP(T$9,#REF!,20,FALSE),"")</f>
        <v/>
      </c>
      <c r="U49" s="66" t="str">
        <f>IFERROR(VLOOKUP(U$9,#REF!,20,FALSE),"")</f>
        <v/>
      </c>
      <c r="V49" s="66" t="str">
        <f>IFERROR(VLOOKUP(V$9,#REF!,20,FALSE),"")</f>
        <v/>
      </c>
      <c r="W49" s="66" t="str">
        <f>IFERROR(VLOOKUP(ACE$9,#REF!,20,FALSE),"")</f>
        <v/>
      </c>
      <c r="X49" s="66" t="str">
        <f>IFERROR(VLOOKUP(X$9,#REF!,20,FALSE),"")</f>
        <v/>
      </c>
      <c r="Y49" s="66" t="str">
        <f>IFERROR(VLOOKUP(Y$9,#REF!,20,FALSE),"")</f>
        <v/>
      </c>
      <c r="Z49" s="66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9" t="e">
        <f>#REF!</f>
        <v>#REF!</v>
      </c>
    </row>
    <row r="50" spans="1:29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89" t="s">
        <v>370</v>
      </c>
      <c r="J50" s="93"/>
      <c r="K50" s="94"/>
      <c r="L50" s="64" t="str">
        <f>IFERROR(VLOOKUP(L$9,#REF!,21,FALSE),"")</f>
        <v/>
      </c>
      <c r="M50" s="66" t="str">
        <f>IFERROR(VLOOKUP(M$9,#REF!,21,FALSE),"")</f>
        <v/>
      </c>
      <c r="N50" s="66" t="str">
        <f>IFERROR(VLOOKUP(N$9,#REF!,21,FALSE),"")</f>
        <v/>
      </c>
      <c r="O50" s="66" t="str">
        <f>IFERROR(VLOOKUP(O$9,#REF!,21,FALSE),"")</f>
        <v/>
      </c>
      <c r="P50" s="66" t="str">
        <f>IFERROR(VLOOKUP(P$9,#REF!,21,FALSE),"")</f>
        <v/>
      </c>
      <c r="Q50" s="66" t="str">
        <f>IFERROR(VLOOKUP(Q$9,#REF!,21,FALSE),"")</f>
        <v/>
      </c>
      <c r="R50" s="66" t="str">
        <f>IFERROR(VLOOKUP(R$9,#REF!,21,FALSE),"")</f>
        <v/>
      </c>
      <c r="S50" s="66" t="str">
        <f>IFERROR(VLOOKUP(S$9,#REF!,21,FALSE),"")</f>
        <v/>
      </c>
      <c r="T50" s="66" t="str">
        <f>IFERROR(VLOOKUP(T$9,#REF!,21,FALSE),"")</f>
        <v/>
      </c>
      <c r="U50" s="66" t="str">
        <f>IFERROR(VLOOKUP(U$9,#REF!,21,FALSE),"")</f>
        <v/>
      </c>
      <c r="V50" s="66" t="str">
        <f>IFERROR(VLOOKUP(V$9,#REF!,21,FALSE),"")</f>
        <v/>
      </c>
      <c r="W50" s="66" t="str">
        <f>IFERROR(VLOOKUP(ACE$9,#REF!,21,FALSE),"")</f>
        <v/>
      </c>
      <c r="X50" s="66" t="str">
        <f>IFERROR(VLOOKUP(X$9,#REF!,21,FALSE),"")</f>
        <v/>
      </c>
      <c r="Y50" s="66" t="str">
        <f>IFERROR(VLOOKUP(Y$9,#REF!,21,FALSE),"")</f>
        <v/>
      </c>
      <c r="Z50" s="66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9" t="e">
        <f>#REF!</f>
        <v>#REF!</v>
      </c>
    </row>
    <row r="51" spans="1:29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84" t="s">
        <v>370</v>
      </c>
      <c r="J51" s="67"/>
      <c r="K51" s="68"/>
      <c r="L51" s="64" t="str">
        <f>IFERROR(VLOOKUP(L$9,#REF!,37,FALSE),"")</f>
        <v/>
      </c>
      <c r="M51" s="66" t="str">
        <f>IFERROR(VLOOKUP(M$9,#REF!,37,FALSE),"")</f>
        <v/>
      </c>
      <c r="N51" s="66" t="str">
        <f>IFERROR(VLOOKUP(N$9,#REF!,37,FALSE),"")</f>
        <v/>
      </c>
      <c r="O51" s="66" t="str">
        <f>IFERROR(VLOOKUP(O$9,#REF!,37,FALSE),"")</f>
        <v/>
      </c>
      <c r="P51" s="66" t="str">
        <f>IFERROR(VLOOKUP(P$9,#REF!,37,FALSE),"")</f>
        <v/>
      </c>
      <c r="Q51" s="66" t="str">
        <f>IFERROR(VLOOKUP(Q$9,#REF!,37,FALSE),"")</f>
        <v/>
      </c>
      <c r="R51" s="66" t="str">
        <f>IFERROR(VLOOKUP(R$9,#REF!,37,FALSE),"")</f>
        <v/>
      </c>
      <c r="S51" s="66" t="str">
        <f>IFERROR(VLOOKUP(S$9,#REF!,37,FALSE),"")</f>
        <v/>
      </c>
      <c r="T51" s="66" t="str">
        <f>IFERROR(VLOOKUP(T$9,#REF!,37,FALSE),"")</f>
        <v/>
      </c>
      <c r="U51" s="66" t="str">
        <f>IFERROR(VLOOKUP(U$9,#REF!,37,FALSE),"")</f>
        <v/>
      </c>
      <c r="V51" s="66" t="str">
        <f>IFERROR(VLOOKUP(V$9,#REF!,37,FALSE),"")</f>
        <v/>
      </c>
      <c r="W51" s="66" t="str">
        <f>IFERROR(VLOOKUP(ACE$9,#REF!,37,FALSE),"")</f>
        <v/>
      </c>
      <c r="X51" s="66" t="str">
        <f>IFERROR(VLOOKUP(X$9,#REF!,37,FALSE),"")</f>
        <v/>
      </c>
      <c r="Y51" s="66" t="str">
        <f>IFERROR(VLOOKUP(Y$9,#REF!,37,FALSE),"")</f>
        <v/>
      </c>
      <c r="Z51" s="66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9" t="e">
        <f>#REF!</f>
        <v>#REF!</v>
      </c>
    </row>
    <row r="52" spans="1:29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89" t="s">
        <v>370</v>
      </c>
      <c r="J52" s="93"/>
      <c r="K52" s="94"/>
      <c r="L52" s="64" t="str">
        <f>IFERROR(VLOOKUP(L$9,#REF!,22,FALSE),"")</f>
        <v/>
      </c>
      <c r="M52" s="66" t="str">
        <f>IFERROR(VLOOKUP(M$9,#REF!,22,FALSE),"")</f>
        <v/>
      </c>
      <c r="N52" s="66" t="str">
        <f>IFERROR(VLOOKUP(N$9,#REF!,22,FALSE),"")</f>
        <v/>
      </c>
      <c r="O52" s="66" t="str">
        <f>IFERROR(VLOOKUP(O$9,#REF!,22,FALSE),"")</f>
        <v/>
      </c>
      <c r="P52" s="66" t="str">
        <f>IFERROR(VLOOKUP(P$9,#REF!,22,FALSE),"")</f>
        <v/>
      </c>
      <c r="Q52" s="66" t="str">
        <f>IFERROR(VLOOKUP(Q$9,#REF!,22,FALSE),"")</f>
        <v/>
      </c>
      <c r="R52" s="66" t="str">
        <f>IFERROR(VLOOKUP(R$9,#REF!,22,FALSE),"")</f>
        <v/>
      </c>
      <c r="S52" s="66" t="str">
        <f>IFERROR(VLOOKUP(S$9,#REF!,22,FALSE),"")</f>
        <v/>
      </c>
      <c r="T52" s="66" t="str">
        <f>IFERROR(VLOOKUP(T$9,#REF!,22,FALSE),"")</f>
        <v/>
      </c>
      <c r="U52" s="66" t="str">
        <f>IFERROR(VLOOKUP(U$9,#REF!,22,FALSE),"")</f>
        <v/>
      </c>
      <c r="V52" s="66" t="str">
        <f>IFERROR(VLOOKUP(V$9,#REF!,22,FALSE),"")</f>
        <v/>
      </c>
      <c r="W52" s="66" t="str">
        <f>IFERROR(VLOOKUP(ACE$9,#REF!,22,FALSE),"")</f>
        <v/>
      </c>
      <c r="X52" s="66" t="str">
        <f>IFERROR(VLOOKUP(X$9,#REF!,22,FALSE),"")</f>
        <v/>
      </c>
      <c r="Y52" s="66" t="str">
        <f>IFERROR(VLOOKUP(Y$9,#REF!,22,FALSE),"")</f>
        <v/>
      </c>
      <c r="Z52" s="66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9" t="e">
        <f>#REF!</f>
        <v>#REF!</v>
      </c>
    </row>
    <row r="53" spans="1:29" ht="11.1" customHeight="1">
      <c r="A53" s="85">
        <v>38</v>
      </c>
      <c r="B53" s="62" t="s">
        <v>35</v>
      </c>
      <c r="C53" s="88" t="s">
        <v>78</v>
      </c>
      <c r="D53" s="68">
        <v>2.7</v>
      </c>
      <c r="E53" s="68">
        <v>3</v>
      </c>
      <c r="F53" s="68">
        <v>2.4</v>
      </c>
      <c r="G53" s="68">
        <v>2.5</v>
      </c>
      <c r="H53" s="68">
        <v>2.2999999999999998</v>
      </c>
      <c r="I53" s="184">
        <v>2.7</v>
      </c>
      <c r="J53" s="67"/>
      <c r="K53" s="68"/>
      <c r="L53" s="64" t="str">
        <f>IFERROR(VLOOKUP(L$9,#REF!,32,FALSE),"")</f>
        <v/>
      </c>
      <c r="M53" s="66" t="str">
        <f>IFERROR(VLOOKUP(M$9,#REF!,32,FALSE),"")</f>
        <v/>
      </c>
      <c r="N53" s="66" t="str">
        <f>IFERROR(VLOOKUP(N$9,#REF!,32,FALSE),"")</f>
        <v/>
      </c>
      <c r="O53" s="66" t="str">
        <f>IFERROR(VLOOKUP(O$9,#REF!,32,FALSE),"")</f>
        <v/>
      </c>
      <c r="P53" s="66" t="str">
        <f>IFERROR(VLOOKUP(P$9,#REF!,32,FALSE),"")</f>
        <v/>
      </c>
      <c r="Q53" s="66" t="str">
        <f>IFERROR(VLOOKUP(Q$9,#REF!,32,FALSE),"")</f>
        <v/>
      </c>
      <c r="R53" s="66" t="str">
        <f>IFERROR(VLOOKUP(R$9,#REF!,32,FALSE),"")</f>
        <v/>
      </c>
      <c r="S53" s="66" t="str">
        <f>IFERROR(VLOOKUP(S$9,#REF!,32,FALSE),"")</f>
        <v/>
      </c>
      <c r="T53" s="66" t="str">
        <f>IFERROR(VLOOKUP(T$9,#REF!,32,FALSE),"")</f>
        <v/>
      </c>
      <c r="U53" s="66" t="str">
        <f>IFERROR(VLOOKUP(U$9,#REF!,32,FALSE),"")</f>
        <v/>
      </c>
      <c r="V53" s="66" t="str">
        <f>IFERROR(VLOOKUP(V$9,#REF!,32,FALSE),"")</f>
        <v/>
      </c>
      <c r="W53" s="66" t="str">
        <f>IFERROR(VLOOKUP(ACE$9,#REF!,32,FALSE),"")</f>
        <v/>
      </c>
      <c r="X53" s="66" t="str">
        <f>IFERROR(VLOOKUP(X$9,#REF!,32,FALSE),"")</f>
        <v/>
      </c>
      <c r="Y53" s="66" t="str">
        <f>IFERROR(VLOOKUP(Y$9,#REF!,32,FALSE),"")</f>
        <v/>
      </c>
      <c r="Z53" s="66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9" t="e">
        <f>#REF!</f>
        <v>#REF!</v>
      </c>
    </row>
    <row r="54" spans="1:29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84" t="s">
        <v>370</v>
      </c>
      <c r="J54" s="67"/>
      <c r="K54" s="68"/>
      <c r="L54" s="64" t="str">
        <f>IFERROR(VLOOKUP(L$9,#REF!,40,FALSE),"")</f>
        <v/>
      </c>
      <c r="M54" s="66" t="str">
        <f>IFERROR(VLOOKUP(M$9,#REF!,40,FALSE),"")</f>
        <v/>
      </c>
      <c r="N54" s="66" t="str">
        <f>IFERROR(VLOOKUP(N$9,#REF!,40,FALSE),"")</f>
        <v/>
      </c>
      <c r="O54" s="66" t="str">
        <f>IFERROR(VLOOKUP(O$9,#REF!,40,FALSE),"")</f>
        <v/>
      </c>
      <c r="P54" s="66" t="str">
        <f>IFERROR(VLOOKUP(P$9,#REF!,40,FALSE),"")</f>
        <v/>
      </c>
      <c r="Q54" s="66" t="str">
        <f>IFERROR(VLOOKUP(Q$9,#REF!,40,FALSE),"")</f>
        <v/>
      </c>
      <c r="R54" s="66" t="str">
        <f>IFERROR(VLOOKUP(R$9,#REF!,40,FALSE),"")</f>
        <v/>
      </c>
      <c r="S54" s="66" t="str">
        <f>IFERROR(VLOOKUP(S$9,#REF!,40,FALSE),"")</f>
        <v/>
      </c>
      <c r="T54" s="66" t="str">
        <f>IFERROR(VLOOKUP(T$9,#REF!,40,FALSE),"")</f>
        <v/>
      </c>
      <c r="U54" s="66" t="str">
        <f>IFERROR(VLOOKUP(U$9,#REF!,40,FALSE),"")</f>
        <v/>
      </c>
      <c r="V54" s="66" t="str">
        <f>IFERROR(VLOOKUP(V$9,#REF!,40,FALSE),"")</f>
        <v/>
      </c>
      <c r="W54" s="66" t="str">
        <f>IFERROR(VLOOKUP(ACE$9,#REF!,40,FALSE),"")</f>
        <v/>
      </c>
      <c r="X54" s="66" t="str">
        <f>IFERROR(VLOOKUP(X$9,#REF!,40,FALSE),"")</f>
        <v/>
      </c>
      <c r="Y54" s="66" t="str">
        <f>IFERROR(VLOOKUP(Y$9,#REF!,40,FALSE),"")</f>
        <v/>
      </c>
      <c r="Z54" s="66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9" t="e">
        <f>#REF!</f>
        <v>#REF!</v>
      </c>
    </row>
    <row r="55" spans="1:29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  <c r="J55" s="64"/>
      <c r="K55" s="66"/>
      <c r="L55" s="64" t="str">
        <f>IFERROR(VLOOKUP(L$9,#REF!,71,FALSE),"")</f>
        <v/>
      </c>
      <c r="M55" s="66" t="str">
        <f>IFERROR(VLOOKUP(M$9,#REF!,71,FALSE),"")</f>
        <v/>
      </c>
      <c r="N55" s="66" t="str">
        <f>IFERROR(VLOOKUP(N$9,#REF!,71,FALSE),"")</f>
        <v/>
      </c>
      <c r="O55" s="66" t="str">
        <f>IFERROR(VLOOKUP(O$9,#REF!,71,FALSE),"")</f>
        <v/>
      </c>
      <c r="P55" s="66" t="str">
        <f>IFERROR(VLOOKUP(P$9,#REF!,71,FALSE),"")</f>
        <v/>
      </c>
      <c r="Q55" s="66" t="str">
        <f>IFERROR(VLOOKUP(Q$9,#REF!,71,FALSE),"")</f>
        <v/>
      </c>
      <c r="R55" s="66" t="str">
        <f>IFERROR(VLOOKUP(R$9,#REF!,71,FALSE),"")</f>
        <v/>
      </c>
      <c r="S55" s="66" t="str">
        <f>IFERROR(VLOOKUP(S$9,#REF!,71,FALSE),"")</f>
        <v/>
      </c>
      <c r="T55" s="66" t="str">
        <f>IFERROR(VLOOKUP(T$9,#REF!,71,FALSE),"")</f>
        <v/>
      </c>
      <c r="U55" s="66" t="str">
        <f>IFERROR(VLOOKUP(U$9,#REF!,71,FALSE),"")</f>
        <v/>
      </c>
      <c r="V55" s="66" t="str">
        <f>IFERROR(VLOOKUP(V$9,#REF!,71,FALSE),"")</f>
        <v/>
      </c>
      <c r="W55" s="66" t="str">
        <f>IFERROR(VLOOKUP(ACE$9,#REF!,71,FALSE),"")</f>
        <v/>
      </c>
      <c r="X55" s="66" t="str">
        <f>IFERROR(VLOOKUP(X$9,#REF!,71,FALSE),"")</f>
        <v/>
      </c>
      <c r="Y55" s="66" t="str">
        <f>IFERROR(VLOOKUP(Y$9,#REF!,71,FALSE),"")</f>
        <v/>
      </c>
      <c r="Z55" s="66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9" t="e">
        <f>#REF!</f>
        <v>#REF!</v>
      </c>
    </row>
    <row r="56" spans="1:29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90" t="s">
        <v>370</v>
      </c>
      <c r="J56" s="95"/>
      <c r="K56" s="96"/>
      <c r="L56" s="64" t="str">
        <f>IFERROR(VLOOKUP(L$9,#REF!,78,FALSE),"")</f>
        <v/>
      </c>
      <c r="M56" s="66" t="str">
        <f>IFERROR(VLOOKUP(M$9,#REF!,78,FALSE),"")</f>
        <v/>
      </c>
      <c r="N56" s="66" t="str">
        <f>IFERROR(VLOOKUP(N$9,#REF!,78,FALSE),"")</f>
        <v/>
      </c>
      <c r="O56" s="66" t="str">
        <f>IFERROR(VLOOKUP(O$9,#REF!,78,FALSE),"")</f>
        <v/>
      </c>
      <c r="P56" s="66" t="str">
        <f>IFERROR(VLOOKUP(P$9,#REF!,78,FALSE),"")</f>
        <v/>
      </c>
      <c r="Q56" s="66" t="str">
        <f>IFERROR(VLOOKUP(Q$9,#REF!,78,FALSE),"")</f>
        <v/>
      </c>
      <c r="R56" s="66" t="str">
        <f>IFERROR(VLOOKUP(R$9,#REF!,78,FALSE),"")</f>
        <v/>
      </c>
      <c r="S56" s="66" t="str">
        <f>IFERROR(VLOOKUP(S$9,#REF!,78,FALSE),"")</f>
        <v/>
      </c>
      <c r="T56" s="66" t="str">
        <f>IFERROR(VLOOKUP(T$9,#REF!,78,FALSE),"")</f>
        <v/>
      </c>
      <c r="U56" s="66" t="str">
        <f>IFERROR(VLOOKUP(U$9,#REF!,78,FALSE),"")</f>
        <v/>
      </c>
      <c r="V56" s="66" t="str">
        <f>IFERROR(VLOOKUP(V$9,#REF!,78,FALSE),"")</f>
        <v/>
      </c>
      <c r="W56" s="66" t="str">
        <f>IFERROR(VLOOKUP(ACE$9,#REF!,78,FALSE),"")</f>
        <v/>
      </c>
      <c r="X56" s="66" t="str">
        <f>IFERROR(VLOOKUP(X$9,#REF!,78,FALSE),"")</f>
        <v/>
      </c>
      <c r="Y56" s="66" t="str">
        <f>IFERROR(VLOOKUP(Y$9,#REF!,78,FALSE),"")</f>
        <v/>
      </c>
      <c r="Z56" s="66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9" t="e">
        <f>#REF!</f>
        <v>#REF!</v>
      </c>
    </row>
    <row r="57" spans="1:29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91" t="s">
        <v>370</v>
      </c>
      <c r="J57" s="99"/>
      <c r="K57" s="100"/>
      <c r="L57" s="64" t="str">
        <f>IFERROR(VLOOKUP(L$9,#REF!,80,FALSE),"")</f>
        <v/>
      </c>
      <c r="M57" s="66" t="str">
        <f>IFERROR(VLOOKUP(M$9,#REF!,80,FALSE),"")</f>
        <v/>
      </c>
      <c r="N57" s="66" t="str">
        <f>IFERROR(VLOOKUP(N$9,#REF!,80,FALSE),"")</f>
        <v/>
      </c>
      <c r="O57" s="66" t="str">
        <f>IFERROR(VLOOKUP(O$9,#REF!,80,FALSE),"")</f>
        <v/>
      </c>
      <c r="P57" s="66" t="str">
        <f>IFERROR(VLOOKUP(P$9,#REF!,80,FALSE),"")</f>
        <v/>
      </c>
      <c r="Q57" s="66" t="str">
        <f>IFERROR(VLOOKUP(Q$9,#REF!,80,FALSE),"")</f>
        <v/>
      </c>
      <c r="R57" s="66" t="str">
        <f>IFERROR(VLOOKUP(R$9,#REF!,80,FALSE),"")</f>
        <v/>
      </c>
      <c r="S57" s="66" t="str">
        <f>IFERROR(VLOOKUP(S$9,#REF!,80,FALSE),"")</f>
        <v/>
      </c>
      <c r="T57" s="66" t="str">
        <f>IFERROR(VLOOKUP(T$9,#REF!,80,FALSE),"")</f>
        <v/>
      </c>
      <c r="U57" s="66" t="str">
        <f>IFERROR(VLOOKUP(U$9,#REF!,80,FALSE),"")</f>
        <v/>
      </c>
      <c r="V57" s="66" t="str">
        <f>IFERROR(VLOOKUP(V$9,#REF!,80,FALSE),"")</f>
        <v/>
      </c>
      <c r="W57" s="66" t="str">
        <f>IFERROR(VLOOKUP(ACE$9,#REF!,80,FALSE),"")</f>
        <v/>
      </c>
      <c r="X57" s="66" t="str">
        <f>IFERROR(VLOOKUP(X$9,#REF!,80,FALSE),"")</f>
        <v/>
      </c>
      <c r="Y57" s="66" t="str">
        <f>IFERROR(VLOOKUP(Y$9,#REF!,80,FALSE),"")</f>
        <v/>
      </c>
      <c r="Z57" s="66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9" t="e">
        <f>#REF!</f>
        <v>#REF!</v>
      </c>
    </row>
    <row r="58" spans="1:29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91" t="s">
        <v>370</v>
      </c>
      <c r="J58" s="99"/>
      <c r="K58" s="100"/>
      <c r="L58" s="64" t="str">
        <f>IFERROR(VLOOKUP(L$9,#REF!,81,FALSE),"")</f>
        <v/>
      </c>
      <c r="M58" s="66" t="str">
        <f>IFERROR(VLOOKUP(M$9,#REF!,81,FALSE),"")</f>
        <v/>
      </c>
      <c r="N58" s="66" t="str">
        <f>IFERROR(VLOOKUP(N$9,#REF!,81,FALSE),"")</f>
        <v/>
      </c>
      <c r="O58" s="66" t="str">
        <f>IFERROR(VLOOKUP(O$9,#REF!,81,FALSE),"")</f>
        <v/>
      </c>
      <c r="P58" s="66" t="str">
        <f>IFERROR(VLOOKUP(P$9,#REF!,81,FALSE),"")</f>
        <v/>
      </c>
      <c r="Q58" s="66" t="str">
        <f>IFERROR(VLOOKUP(Q$9,#REF!,81,FALSE),"")</f>
        <v/>
      </c>
      <c r="R58" s="66" t="str">
        <f>IFERROR(VLOOKUP(R$9,#REF!,81,FALSE),"")</f>
        <v/>
      </c>
      <c r="S58" s="66" t="str">
        <f>IFERROR(VLOOKUP(S$9,#REF!,81,FALSE),"")</f>
        <v/>
      </c>
      <c r="T58" s="66" t="str">
        <f>IFERROR(VLOOKUP(T$9,#REF!,81,FALSE),"")</f>
        <v/>
      </c>
      <c r="U58" s="66" t="str">
        <f>IFERROR(VLOOKUP(U$9,#REF!,81,FALSE),"")</f>
        <v/>
      </c>
      <c r="V58" s="66" t="str">
        <f>IFERROR(VLOOKUP(V$9,#REF!,81,FALSE),"")</f>
        <v/>
      </c>
      <c r="W58" s="66" t="str">
        <f>IFERROR(VLOOKUP(ACE$9,#REF!,81,FALSE),"")</f>
        <v/>
      </c>
      <c r="X58" s="66" t="str">
        <f>IFERROR(VLOOKUP(X$9,#REF!,81,FALSE),"")</f>
        <v/>
      </c>
      <c r="Y58" s="66" t="str">
        <f>IFERROR(VLOOKUP(Y$9,#REF!,81,FALSE),"")</f>
        <v/>
      </c>
      <c r="Z58" s="66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9" t="e">
        <f>#REF!</f>
        <v>#REF!</v>
      </c>
    </row>
    <row r="59" spans="1:29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89" t="s">
        <v>370</v>
      </c>
      <c r="J59" s="93"/>
      <c r="K59" s="94"/>
      <c r="L59" s="64" t="str">
        <f>IFERROR(VLOOKUP(L$9,#REF!,84,FALSE),"")</f>
        <v/>
      </c>
      <c r="M59" s="66" t="str">
        <f>IFERROR(VLOOKUP(M$9,#REF!,84,FALSE),"")</f>
        <v/>
      </c>
      <c r="N59" s="66" t="str">
        <f>IFERROR(VLOOKUP(N$9,#REF!,84,FALSE),"")</f>
        <v/>
      </c>
      <c r="O59" s="66" t="str">
        <f>IFERROR(VLOOKUP(O$9,#REF!,84,FALSE),"")</f>
        <v/>
      </c>
      <c r="P59" s="66" t="str">
        <f>IFERROR(VLOOKUP(P$9,#REF!,84,FALSE),"")</f>
        <v/>
      </c>
      <c r="Q59" s="66" t="str">
        <f>IFERROR(VLOOKUP(Q$9,#REF!,84,FALSE),"")</f>
        <v/>
      </c>
      <c r="R59" s="66" t="str">
        <f>IFERROR(VLOOKUP(R$9,#REF!,84,FALSE),"")</f>
        <v/>
      </c>
      <c r="S59" s="66" t="str">
        <f>IFERROR(VLOOKUP(S$9,#REF!,84,FALSE),"")</f>
        <v/>
      </c>
      <c r="T59" s="66" t="str">
        <f>IFERROR(VLOOKUP(T$9,#REF!,84,FALSE),"")</f>
        <v/>
      </c>
      <c r="U59" s="66" t="str">
        <f>IFERROR(VLOOKUP(U$9,#REF!,84,FALSE),"")</f>
        <v/>
      </c>
      <c r="V59" s="66" t="str">
        <f>IFERROR(VLOOKUP(V$9,#REF!,84,FALSE),"")</f>
        <v/>
      </c>
      <c r="W59" s="66" t="str">
        <f>IFERROR(VLOOKUP(ACE$9,#REF!,84,FALSE),"")</f>
        <v/>
      </c>
      <c r="X59" s="66" t="str">
        <f>IFERROR(VLOOKUP(X$9,#REF!,84,FALSE),"")</f>
        <v/>
      </c>
      <c r="Y59" s="66" t="str">
        <f>IFERROR(VLOOKUP(Y$9,#REF!,84,FALSE),"")</f>
        <v/>
      </c>
      <c r="Z59" s="66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9" t="e">
        <f>#REF!</f>
        <v>#REF!</v>
      </c>
    </row>
    <row r="60" spans="1:29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87" t="s">
        <v>370</v>
      </c>
      <c r="J60" s="89"/>
      <c r="K60" s="90"/>
      <c r="L60" s="64" t="str">
        <f>IFERROR(VLOOKUP(L$9,#REF!,93,FALSE),"")</f>
        <v/>
      </c>
      <c r="M60" s="66" t="str">
        <f>IFERROR(VLOOKUP(M$9,#REF!,93,FALSE),"")</f>
        <v/>
      </c>
      <c r="N60" s="66" t="str">
        <f>IFERROR(VLOOKUP(N$9,#REF!,93,FALSE),"")</f>
        <v/>
      </c>
      <c r="O60" s="66" t="str">
        <f>IFERROR(VLOOKUP(O$9,#REF!,93,FALSE),"")</f>
        <v/>
      </c>
      <c r="P60" s="66" t="str">
        <f>IFERROR(VLOOKUP(P$9,#REF!,93,FALSE),"")</f>
        <v/>
      </c>
      <c r="Q60" s="66" t="str">
        <f>IFERROR(VLOOKUP(Q$9,#REF!,93,FALSE),"")</f>
        <v/>
      </c>
      <c r="R60" s="66" t="str">
        <f>IFERROR(VLOOKUP(R$9,#REF!,93,FALSE),"")</f>
        <v/>
      </c>
      <c r="S60" s="66" t="str">
        <f>IFERROR(VLOOKUP(S$9,#REF!,93,FALSE),"")</f>
        <v/>
      </c>
      <c r="T60" s="66" t="str">
        <f>IFERROR(VLOOKUP(T$9,#REF!,93,FALSE),"")</f>
        <v/>
      </c>
      <c r="U60" s="66" t="str">
        <f>IFERROR(VLOOKUP(U$9,#REF!,93,FALSE),"")</f>
        <v/>
      </c>
      <c r="V60" s="66" t="str">
        <f>IFERROR(VLOOKUP(V$9,#REF!,93,FALSE),"")</f>
        <v/>
      </c>
      <c r="W60" s="66" t="str">
        <f>IFERROR(VLOOKUP(ACE$9,#REF!,93,FALSE),"")</f>
        <v/>
      </c>
      <c r="X60" s="66" t="str">
        <f>IFERROR(VLOOKUP(X$9,#REF!,93,FALSE),"")</f>
        <v/>
      </c>
      <c r="Y60" s="66" t="str">
        <f>IFERROR(VLOOKUP(Y$9,#REF!,93,FALSE),"")</f>
        <v/>
      </c>
      <c r="Z60" s="66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9" t="e">
        <f>#REF!</f>
        <v>#REF!</v>
      </c>
    </row>
    <row r="61" spans="1:29" ht="10.5" customHeight="1">
      <c r="A61" s="85">
        <v>46</v>
      </c>
      <c r="B61" s="62" t="s">
        <v>336</v>
      </c>
      <c r="C61" s="88" t="s">
        <v>78</v>
      </c>
      <c r="D61" s="68">
        <v>0.5</v>
      </c>
      <c r="E61" s="68">
        <v>0.5</v>
      </c>
      <c r="F61" s="68">
        <v>0.7</v>
      </c>
      <c r="G61" s="68">
        <v>0.7</v>
      </c>
      <c r="H61" s="68">
        <v>0.5</v>
      </c>
      <c r="I61" s="184">
        <v>0.5</v>
      </c>
      <c r="J61" s="67"/>
      <c r="K61" s="68"/>
      <c r="L61" s="64" t="str">
        <f>IFERROR(VLOOKUP(L$9,#REF!,95,FALSE),"")</f>
        <v/>
      </c>
      <c r="M61" s="66" t="str">
        <f>IFERROR(VLOOKUP(M$9,#REF!,95,FALSE),"")</f>
        <v/>
      </c>
      <c r="N61" s="66" t="str">
        <f>IFERROR(VLOOKUP(N$9,#REF!,95,FALSE),"")</f>
        <v/>
      </c>
      <c r="O61" s="66" t="str">
        <f>IFERROR(VLOOKUP(O$9,#REF!,95,FALSE),"")</f>
        <v/>
      </c>
      <c r="P61" s="66" t="str">
        <f>IFERROR(VLOOKUP(P$9,#REF!,95,FALSE),"")</f>
        <v/>
      </c>
      <c r="Q61" s="66" t="str">
        <f>IFERROR(VLOOKUP(Q$9,#REF!,95,FALSE),"")</f>
        <v/>
      </c>
      <c r="R61" s="66" t="str">
        <f>IFERROR(VLOOKUP(R$9,#REF!,95,FALSE),"")</f>
        <v/>
      </c>
      <c r="S61" s="66" t="str">
        <f>IFERROR(VLOOKUP(S$9,#REF!,95,FALSE),"")</f>
        <v/>
      </c>
      <c r="T61" s="66" t="str">
        <f>IFERROR(VLOOKUP(T$9,#REF!,95,FALSE),"")</f>
        <v/>
      </c>
      <c r="U61" s="66" t="str">
        <f>IFERROR(VLOOKUP(U$9,#REF!,95,FALSE),"")</f>
        <v/>
      </c>
      <c r="V61" s="66" t="str">
        <f>IFERROR(VLOOKUP(V$9,#REF!,95,FALSE),"")</f>
        <v/>
      </c>
      <c r="W61" s="66" t="str">
        <f>IFERROR(VLOOKUP(ACE$9,#REF!,95,FALSE),"")</f>
        <v/>
      </c>
      <c r="X61" s="66" t="str">
        <f>IFERROR(VLOOKUP(X$9,#REF!,95,FALSE),"")</f>
        <v/>
      </c>
      <c r="Y61" s="66" t="str">
        <f>IFERROR(VLOOKUP(Y$9,#REF!,95,FALSE),"")</f>
        <v/>
      </c>
      <c r="Z61" s="66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9" t="e">
        <f>#REF!</f>
        <v>#REF!</v>
      </c>
    </row>
    <row r="62" spans="1:29" ht="11.1" customHeight="1">
      <c r="A62" s="85">
        <v>47</v>
      </c>
      <c r="B62" s="62" t="s">
        <v>72</v>
      </c>
      <c r="C62" s="101" t="s">
        <v>75</v>
      </c>
      <c r="D62" s="68">
        <v>7.3</v>
      </c>
      <c r="E62" s="68">
        <v>7</v>
      </c>
      <c r="F62" s="68">
        <v>7.3</v>
      </c>
      <c r="G62" s="68">
        <v>7.3</v>
      </c>
      <c r="H62" s="68">
        <v>7.4</v>
      </c>
      <c r="I62" s="184">
        <v>7.1</v>
      </c>
      <c r="J62" s="67"/>
      <c r="K62" s="68"/>
      <c r="L62" s="64" t="str">
        <f>IFERROR(VLOOKUP(L$9,#REF!,99,FALSE),"")</f>
        <v/>
      </c>
      <c r="M62" s="66" t="str">
        <f>IFERROR(VLOOKUP(M$9,#REF!,99,FALSE),"")</f>
        <v/>
      </c>
      <c r="N62" s="66" t="str">
        <f>IFERROR(VLOOKUP(N$9,#REF!,99,FALSE),"")</f>
        <v/>
      </c>
      <c r="O62" s="66" t="str">
        <f>IFERROR(VLOOKUP(O$9,#REF!,99,FALSE),"")</f>
        <v/>
      </c>
      <c r="P62" s="66" t="str">
        <f>IFERROR(VLOOKUP(P$9,#REF!,99,FALSE),"")</f>
        <v/>
      </c>
      <c r="Q62" s="66" t="str">
        <f>IFERROR(VLOOKUP(Q$9,#REF!,99,FALSE),"")</f>
        <v/>
      </c>
      <c r="R62" s="66" t="str">
        <f>IFERROR(VLOOKUP(R$9,#REF!,99,FALSE),"")</f>
        <v/>
      </c>
      <c r="S62" s="66" t="str">
        <f>IFERROR(VLOOKUP(S$9,#REF!,99,FALSE),"")</f>
        <v/>
      </c>
      <c r="T62" s="66" t="str">
        <f>IFERROR(VLOOKUP(T$9,#REF!,99,FALSE),"")</f>
        <v/>
      </c>
      <c r="U62" s="66" t="str">
        <f>IFERROR(VLOOKUP(U$9,#REF!,99,FALSE),"")</f>
        <v/>
      </c>
      <c r="V62" s="66" t="str">
        <f>IFERROR(VLOOKUP(V$9,#REF!,99,FALSE),"")</f>
        <v/>
      </c>
      <c r="W62" s="66" t="str">
        <f>IFERROR(VLOOKUP(ACE$9,#REF!,99,FALSE),"")</f>
        <v/>
      </c>
      <c r="X62" s="66" t="str">
        <f>IFERROR(VLOOKUP(X$9,#REF!,99,FALSE),"")</f>
        <v/>
      </c>
      <c r="Y62" s="66" t="str">
        <f>IFERROR(VLOOKUP(Y$9,#REF!,99,FALSE),"")</f>
        <v/>
      </c>
      <c r="Z62" s="66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9" t="e">
        <f>#REF!</f>
        <v>#REF!</v>
      </c>
    </row>
    <row r="63" spans="1:29" ht="11.1" customHeight="1">
      <c r="A63" s="85">
        <v>48</v>
      </c>
      <c r="B63" s="62" t="s">
        <v>33</v>
      </c>
      <c r="C63" s="101" t="s">
        <v>75</v>
      </c>
      <c r="D63" s="66" t="s">
        <v>391</v>
      </c>
      <c r="E63" s="66" t="s">
        <v>391</v>
      </c>
      <c r="F63" s="66" t="s">
        <v>391</v>
      </c>
      <c r="G63" s="66" t="s">
        <v>391</v>
      </c>
      <c r="H63" s="66" t="s">
        <v>391</v>
      </c>
      <c r="I63" s="112" t="s">
        <v>391</v>
      </c>
      <c r="J63" s="64"/>
      <c r="K63" s="66"/>
      <c r="L63" s="64" t="str">
        <f>IFERROR(VLOOKUP(L$9,#REF!,101,FALSE),"")</f>
        <v/>
      </c>
      <c r="M63" s="66" t="str">
        <f>IFERROR(VLOOKUP(M$9,#REF!,101,FALSE),"")</f>
        <v/>
      </c>
      <c r="N63" s="66" t="str">
        <f>IFERROR(VLOOKUP(N$9,#REF!,101,FALSE),"")</f>
        <v/>
      </c>
      <c r="O63" s="66" t="str">
        <f>IFERROR(VLOOKUP(O$9,#REF!,101,FALSE),"")</f>
        <v/>
      </c>
      <c r="P63" s="66" t="str">
        <f>IFERROR(VLOOKUP(P$9,#REF!,101,FALSE),"")</f>
        <v/>
      </c>
      <c r="Q63" s="66" t="str">
        <f>IFERROR(VLOOKUP(Q$9,#REF!,101,FALSE),"")</f>
        <v/>
      </c>
      <c r="R63" s="66" t="str">
        <f>IFERROR(VLOOKUP(R$9,#REF!,101,FALSE),"")</f>
        <v/>
      </c>
      <c r="S63" s="66" t="str">
        <f>IFERROR(VLOOKUP(S$9,#REF!,101,FALSE),"")</f>
        <v/>
      </c>
      <c r="T63" s="66" t="str">
        <f>IFERROR(VLOOKUP(T$9,#REF!,101,FALSE),"")</f>
        <v/>
      </c>
      <c r="U63" s="66" t="str">
        <f>IFERROR(VLOOKUP(U$9,#REF!,101,FALSE),"")</f>
        <v/>
      </c>
      <c r="V63" s="66" t="str">
        <f>IFERROR(VLOOKUP(V$9,#REF!,101,FALSE),"")</f>
        <v/>
      </c>
      <c r="W63" s="66" t="str">
        <f>IFERROR(VLOOKUP(ACE$9,#REF!,101,FALSE),"")</f>
        <v/>
      </c>
      <c r="X63" s="66" t="str">
        <f>IFERROR(VLOOKUP(X$9,#REF!,101,FALSE),"")</f>
        <v/>
      </c>
      <c r="Y63" s="66" t="str">
        <f>IFERROR(VLOOKUP(Y$9,#REF!,101,FALSE),"")</f>
        <v/>
      </c>
      <c r="Z63" s="66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87"/>
    </row>
    <row r="64" spans="1:29" ht="11.1" customHeight="1">
      <c r="A64" s="85">
        <v>49</v>
      </c>
      <c r="B64" s="62" t="s">
        <v>41</v>
      </c>
      <c r="C64" s="101" t="s">
        <v>75</v>
      </c>
      <c r="D64" s="66" t="s">
        <v>391</v>
      </c>
      <c r="E64" s="66" t="s">
        <v>391</v>
      </c>
      <c r="F64" s="66" t="s">
        <v>391</v>
      </c>
      <c r="G64" s="66" t="s">
        <v>391</v>
      </c>
      <c r="H64" s="66" t="s">
        <v>391</v>
      </c>
      <c r="I64" s="112" t="s">
        <v>391</v>
      </c>
      <c r="J64" s="64"/>
      <c r="K64" s="66"/>
      <c r="L64" s="64" t="str">
        <f>IFERROR(VLOOKUP(L$9,#REF!,100,FALSE),"")</f>
        <v/>
      </c>
      <c r="M64" s="66" t="str">
        <f>IFERROR(VLOOKUP(M$9,#REF!,100,FALSE),"")</f>
        <v/>
      </c>
      <c r="N64" s="66" t="str">
        <f>IFERROR(VLOOKUP(N$9,#REF!,100,FALSE),"")</f>
        <v/>
      </c>
      <c r="O64" s="66" t="str">
        <f>IFERROR(VLOOKUP(O$9,#REF!,100,FALSE),"")</f>
        <v/>
      </c>
      <c r="P64" s="66" t="str">
        <f>IFERROR(VLOOKUP(P$9,#REF!,100,FALSE),"")</f>
        <v/>
      </c>
      <c r="Q64" s="66" t="str">
        <f>IFERROR(VLOOKUP(Q$9,#REF!,100,FALSE),"")</f>
        <v/>
      </c>
      <c r="R64" s="66" t="str">
        <f>IFERROR(VLOOKUP(R$9,#REF!,100,FALSE),"")</f>
        <v/>
      </c>
      <c r="S64" s="66" t="str">
        <f>IFERROR(VLOOKUP(S$9,#REF!,100,FALSE),"")</f>
        <v/>
      </c>
      <c r="T64" s="66" t="str">
        <f>IFERROR(VLOOKUP(T$9,#REF!,100,FALSE),"")</f>
        <v/>
      </c>
      <c r="U64" s="66" t="str">
        <f>IFERROR(VLOOKUP(U$9,#REF!,100,FALSE),"")</f>
        <v/>
      </c>
      <c r="V64" s="66" t="str">
        <f>IFERROR(VLOOKUP(V$9,#REF!,100,FALSE),"")</f>
        <v/>
      </c>
      <c r="W64" s="66" t="str">
        <f>IFERROR(VLOOKUP(ACE$9,#REF!,100,FALSE),"")</f>
        <v/>
      </c>
      <c r="X64" s="66" t="str">
        <f>IFERROR(VLOOKUP(X$9,#REF!,100,FALSE),"")</f>
        <v/>
      </c>
      <c r="Y64" s="66" t="str">
        <f>IFERROR(VLOOKUP(Y$9,#REF!,100,FALSE),"")</f>
        <v/>
      </c>
      <c r="Z64" s="66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87"/>
    </row>
    <row r="65" spans="1:29" ht="11.1" customHeight="1">
      <c r="A65" s="85">
        <v>50</v>
      </c>
      <c r="B65" s="62" t="s">
        <v>42</v>
      </c>
      <c r="C65" s="88" t="s">
        <v>79</v>
      </c>
      <c r="D65" s="68">
        <v>0.7</v>
      </c>
      <c r="E65" s="68">
        <v>0.5</v>
      </c>
      <c r="F65" s="68">
        <v>1.1000000000000001</v>
      </c>
      <c r="G65" s="68">
        <v>1</v>
      </c>
      <c r="H65" s="68">
        <v>0.7</v>
      </c>
      <c r="I65" s="184">
        <v>0.6</v>
      </c>
      <c r="J65" s="67"/>
      <c r="K65" s="68"/>
      <c r="L65" s="64" t="str">
        <f>IFERROR(VLOOKUP(L$9,#REF!,97,FALSE),"")</f>
        <v/>
      </c>
      <c r="M65" s="66" t="str">
        <f>IFERROR(VLOOKUP(M$9,#REF!,97,FALSE),"")</f>
        <v/>
      </c>
      <c r="N65" s="66" t="str">
        <f>IFERROR(VLOOKUP(N$9,#REF!,97,FALSE),"")</f>
        <v/>
      </c>
      <c r="O65" s="66" t="str">
        <f>IFERROR(VLOOKUP(O$9,#REF!,97,FALSE),"")</f>
        <v/>
      </c>
      <c r="P65" s="66" t="str">
        <f>IFERROR(VLOOKUP(P$9,#REF!,97,FALSE),"")</f>
        <v/>
      </c>
      <c r="Q65" s="66" t="str">
        <f>IFERROR(VLOOKUP(Q$9,#REF!,97,FALSE),"")</f>
        <v/>
      </c>
      <c r="R65" s="66" t="str">
        <f>IFERROR(VLOOKUP(R$9,#REF!,97,FALSE),"")</f>
        <v/>
      </c>
      <c r="S65" s="66" t="str">
        <f>IFERROR(VLOOKUP(S$9,#REF!,97,FALSE),"")</f>
        <v/>
      </c>
      <c r="T65" s="66" t="str">
        <f>IFERROR(VLOOKUP(T$9,#REF!,97,FALSE),"")</f>
        <v/>
      </c>
      <c r="U65" s="66" t="str">
        <f>IFERROR(VLOOKUP(U$9,#REF!,97,FALSE),"")</f>
        <v/>
      </c>
      <c r="V65" s="66" t="str">
        <f>IFERROR(VLOOKUP(V$9,#REF!,97,FALSE),"")</f>
        <v/>
      </c>
      <c r="W65" s="66" t="str">
        <f>IFERROR(VLOOKUP(ACE$9,#REF!,97,FALSE),"")</f>
        <v/>
      </c>
      <c r="X65" s="66" t="str">
        <f>IFERROR(VLOOKUP(X$9,#REF!,97,FALSE),"")</f>
        <v/>
      </c>
      <c r="Y65" s="66" t="str">
        <f>IFERROR(VLOOKUP(Y$9,#REF!,97,FALSE),"")</f>
        <v/>
      </c>
      <c r="Z65" s="66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9" t="e">
        <f>#REF!</f>
        <v>#REF!</v>
      </c>
    </row>
    <row r="66" spans="1:29" ht="11.1" customHeight="1" thickBot="1">
      <c r="A66" s="103">
        <v>51</v>
      </c>
      <c r="B66" s="104" t="s">
        <v>43</v>
      </c>
      <c r="C66" s="105" t="s">
        <v>79</v>
      </c>
      <c r="D66" s="107" t="s">
        <v>392</v>
      </c>
      <c r="E66" s="107" t="s">
        <v>392</v>
      </c>
      <c r="F66" s="107" t="s">
        <v>392</v>
      </c>
      <c r="G66" s="107" t="s">
        <v>392</v>
      </c>
      <c r="H66" s="107" t="s">
        <v>392</v>
      </c>
      <c r="I66" s="192" t="s">
        <v>392</v>
      </c>
      <c r="J66" s="106"/>
      <c r="K66" s="107"/>
      <c r="L66" s="64" t="str">
        <f>IFERROR(VLOOKUP(L$9,#REF!,98,FALSE),"")</f>
        <v/>
      </c>
      <c r="M66" s="66" t="str">
        <f>IFERROR(VLOOKUP(M$9,#REF!,98,FALSE),"")</f>
        <v/>
      </c>
      <c r="N66" s="66" t="str">
        <f>IFERROR(VLOOKUP(N$9,#REF!,98,FALSE),"")</f>
        <v/>
      </c>
      <c r="O66" s="66" t="str">
        <f>IFERROR(VLOOKUP(O$9,#REF!,98,FALSE),"")</f>
        <v/>
      </c>
      <c r="P66" s="66" t="str">
        <f>IFERROR(VLOOKUP(P$9,#REF!,98,FALSE),"")</f>
        <v/>
      </c>
      <c r="Q66" s="66" t="str">
        <f>IFERROR(VLOOKUP(Q$9,#REF!,98,FALSE),"")</f>
        <v/>
      </c>
      <c r="R66" s="66" t="str">
        <f>IFERROR(VLOOKUP(R$9,#REF!,98,FALSE),"")</f>
        <v/>
      </c>
      <c r="S66" s="66" t="str">
        <f>IFERROR(VLOOKUP(S$9,#REF!,98,FALSE),"")</f>
        <v/>
      </c>
      <c r="T66" s="66" t="str">
        <f>IFERROR(VLOOKUP(T$9,#REF!,98,FALSE),"")</f>
        <v/>
      </c>
      <c r="U66" s="66" t="str">
        <f>IFERROR(VLOOKUP(U$9,#REF!,98,FALSE),"")</f>
        <v/>
      </c>
      <c r="V66" s="66" t="str">
        <f>IFERROR(VLOOKUP(V$9,#REF!,98,FALSE),"")</f>
        <v/>
      </c>
      <c r="W66" s="66" t="str">
        <f>IFERROR(VLOOKUP(ACE$9,#REF!,98,FALSE),"")</f>
        <v/>
      </c>
      <c r="X66" s="66" t="str">
        <f>IFERROR(VLOOKUP(X$9,#REF!,98,FALSE),"")</f>
        <v/>
      </c>
      <c r="Y66" s="66" t="str">
        <f>IFERROR(VLOOKUP(Y$9,#REF!,98,FALSE),"")</f>
        <v/>
      </c>
      <c r="Z66" s="66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9" t="e">
        <f>#REF!</f>
        <v>#REF!</v>
      </c>
    </row>
    <row r="67" spans="1:29" ht="11.1" customHeight="1" thickBot="1">
      <c r="B67" s="109"/>
      <c r="C67" s="32"/>
      <c r="L67" s="64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9"/>
    </row>
    <row r="68" spans="1:29" ht="11.1" customHeight="1" thickTop="1">
      <c r="A68" s="214">
        <v>45901</v>
      </c>
      <c r="B68" s="214"/>
      <c r="C68" s="215">
        <v>45992</v>
      </c>
      <c r="D68" s="215"/>
      <c r="E68" s="110"/>
      <c r="F68" s="110"/>
      <c r="G68" s="110"/>
      <c r="H68" s="110"/>
      <c r="I68" s="110"/>
      <c r="J68" s="110"/>
      <c r="K68" s="110"/>
      <c r="L68" s="111"/>
      <c r="M68" s="64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112"/>
    </row>
    <row r="69" spans="1:2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7"/>
      <c r="L69" s="64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9"/>
    </row>
    <row r="70" spans="1:29" ht="11.1" customHeight="1">
      <c r="A70" s="80">
        <v>1</v>
      </c>
      <c r="B70" s="118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89" t="s">
        <v>370</v>
      </c>
      <c r="J70" s="93"/>
      <c r="K70" s="94"/>
      <c r="L70" s="64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0"/>
    </row>
    <row r="71" spans="1:29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87" t="s">
        <v>370</v>
      </c>
      <c r="J71" s="89"/>
      <c r="K71" s="90"/>
      <c r="L71" s="64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0"/>
    </row>
    <row r="72" spans="1:29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89" t="s">
        <v>370</v>
      </c>
      <c r="J72" s="93"/>
      <c r="K72" s="94"/>
      <c r="L72" s="64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0"/>
    </row>
    <row r="73" spans="1:29" ht="11.1" customHeight="1">
      <c r="A73" s="85">
        <v>4</v>
      </c>
      <c r="B73" s="121" t="s">
        <v>97</v>
      </c>
      <c r="C73" s="88" t="s">
        <v>78</v>
      </c>
      <c r="D73" s="90" t="s">
        <v>389</v>
      </c>
      <c r="E73" s="90" t="s">
        <v>389</v>
      </c>
      <c r="F73" s="90" t="s">
        <v>389</v>
      </c>
      <c r="G73" s="90" t="s">
        <v>389</v>
      </c>
      <c r="H73" s="90" t="s">
        <v>389</v>
      </c>
      <c r="I73" s="187" t="s">
        <v>389</v>
      </c>
      <c r="J73" s="89"/>
      <c r="K73" s="90"/>
      <c r="L73" s="64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0"/>
    </row>
    <row r="74" spans="1:29" ht="11.1" customHeight="1">
      <c r="A74" s="85">
        <v>5</v>
      </c>
      <c r="B74" s="121" t="s">
        <v>49</v>
      </c>
      <c r="C74" s="88" t="s">
        <v>78</v>
      </c>
      <c r="D74" s="94" t="s">
        <v>390</v>
      </c>
      <c r="E74" s="94" t="s">
        <v>390</v>
      </c>
      <c r="F74" s="94" t="s">
        <v>390</v>
      </c>
      <c r="G74" s="94" t="s">
        <v>390</v>
      </c>
      <c r="H74" s="94" t="s">
        <v>390</v>
      </c>
      <c r="I74" s="189" t="s">
        <v>390</v>
      </c>
      <c r="J74" s="93"/>
      <c r="K74" s="94"/>
      <c r="L74" s="64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0"/>
    </row>
    <row r="75" spans="1:29" ht="11.1" customHeight="1">
      <c r="A75" s="85">
        <v>6</v>
      </c>
      <c r="B75" s="121" t="s">
        <v>96</v>
      </c>
      <c r="C75" s="88" t="s">
        <v>78</v>
      </c>
      <c r="D75" s="94" t="s">
        <v>393</v>
      </c>
      <c r="E75" s="94" t="s">
        <v>393</v>
      </c>
      <c r="F75" s="94" t="s">
        <v>393</v>
      </c>
      <c r="G75" s="94" t="s">
        <v>393</v>
      </c>
      <c r="H75" s="94" t="s">
        <v>393</v>
      </c>
      <c r="I75" s="189" t="s">
        <v>393</v>
      </c>
      <c r="J75" s="93"/>
      <c r="K75" s="94"/>
      <c r="L75" s="64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0"/>
    </row>
    <row r="76" spans="1:29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112"/>
      <c r="J76" s="64"/>
      <c r="K76" s="66"/>
      <c r="L76" s="64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0"/>
    </row>
    <row r="77" spans="1:29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112"/>
      <c r="J77" s="64"/>
      <c r="K77" s="66"/>
      <c r="L77" s="64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0"/>
    </row>
    <row r="78" spans="1:29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89" t="s">
        <v>370</v>
      </c>
      <c r="J78" s="93"/>
      <c r="K78" s="94"/>
      <c r="L78" s="64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0"/>
    </row>
    <row r="79" spans="1:29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89" t="s">
        <v>370</v>
      </c>
      <c r="J79" s="93"/>
      <c r="K79" s="94"/>
      <c r="L79" s="64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0"/>
    </row>
    <row r="80" spans="1:29" ht="11.1" customHeight="1">
      <c r="A80" s="85">
        <v>11</v>
      </c>
      <c r="B80" s="121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84" t="s">
        <v>370</v>
      </c>
      <c r="J80" s="67"/>
      <c r="K80" s="68"/>
      <c r="L80" s="64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0"/>
    </row>
    <row r="81" spans="1:29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>
        <v>0.6</v>
      </c>
      <c r="F81" s="68">
        <v>0.8</v>
      </c>
      <c r="G81" s="68">
        <v>0.6</v>
      </c>
      <c r="H81" s="68">
        <v>0.8</v>
      </c>
      <c r="I81" s="184">
        <v>0.6</v>
      </c>
      <c r="J81" s="67"/>
      <c r="K81" s="68"/>
      <c r="L81" s="64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0"/>
    </row>
    <row r="82" spans="1:29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84" t="s">
        <v>370</v>
      </c>
      <c r="J82" s="67"/>
      <c r="K82" s="68"/>
      <c r="L82" s="64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0"/>
    </row>
    <row r="83" spans="1:29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89" t="s">
        <v>370</v>
      </c>
      <c r="J83" s="93"/>
      <c r="K83" s="94"/>
      <c r="L83" s="64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0"/>
    </row>
    <row r="84" spans="1:29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84" t="s">
        <v>370</v>
      </c>
      <c r="J84" s="67"/>
      <c r="K84" s="68"/>
      <c r="L84" s="64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0"/>
    </row>
    <row r="85" spans="1:29" ht="11.1" customHeight="1">
      <c r="A85" s="85">
        <v>16</v>
      </c>
      <c r="B85" s="121" t="s">
        <v>95</v>
      </c>
      <c r="C85" s="88" t="s">
        <v>78</v>
      </c>
      <c r="D85" s="94" t="s">
        <v>390</v>
      </c>
      <c r="E85" s="94" t="s">
        <v>390</v>
      </c>
      <c r="F85" s="94" t="s">
        <v>390</v>
      </c>
      <c r="G85" s="94" t="s">
        <v>390</v>
      </c>
      <c r="H85" s="94" t="s">
        <v>390</v>
      </c>
      <c r="I85" s="189" t="s">
        <v>390</v>
      </c>
      <c r="J85" s="93"/>
      <c r="K85" s="94"/>
      <c r="L85" s="64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0"/>
    </row>
    <row r="86" spans="1:29" ht="11.1" customHeight="1">
      <c r="A86" s="85">
        <v>17</v>
      </c>
      <c r="B86" s="121" t="s">
        <v>66</v>
      </c>
      <c r="C86" s="88" t="s">
        <v>78</v>
      </c>
      <c r="D86" s="94" t="s">
        <v>390</v>
      </c>
      <c r="E86" s="94" t="s">
        <v>390</v>
      </c>
      <c r="F86" s="94" t="s">
        <v>390</v>
      </c>
      <c r="G86" s="94" t="s">
        <v>390</v>
      </c>
      <c r="H86" s="94" t="s">
        <v>390</v>
      </c>
      <c r="I86" s="189" t="s">
        <v>390</v>
      </c>
      <c r="J86" s="93"/>
      <c r="K86" s="94"/>
      <c r="L86" s="64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0"/>
    </row>
    <row r="87" spans="1:29" ht="11.1" customHeight="1">
      <c r="A87" s="85">
        <v>18</v>
      </c>
      <c r="B87" s="121" t="s">
        <v>67</v>
      </c>
      <c r="C87" s="88" t="s">
        <v>78</v>
      </c>
      <c r="D87" s="68">
        <v>1.4</v>
      </c>
      <c r="E87" s="68">
        <v>1.7</v>
      </c>
      <c r="F87" s="68">
        <v>2.2999999999999998</v>
      </c>
      <c r="G87" s="68">
        <v>1.9</v>
      </c>
      <c r="H87" s="68">
        <v>1.3</v>
      </c>
      <c r="I87" s="184">
        <v>1.4</v>
      </c>
      <c r="J87" s="67"/>
      <c r="K87" s="68"/>
      <c r="L87" s="64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0"/>
    </row>
    <row r="88" spans="1:29" ht="11.1" customHeight="1">
      <c r="A88" s="85">
        <v>19</v>
      </c>
      <c r="B88" s="121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  <c r="J88" s="64"/>
      <c r="K88" s="66"/>
      <c r="L88" s="64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0"/>
    </row>
    <row r="89" spans="1:29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  <c r="J89" s="64"/>
      <c r="K89" s="66"/>
      <c r="L89" s="64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0"/>
    </row>
    <row r="90" spans="1:29" ht="11.1" customHeight="1">
      <c r="A90" s="85">
        <v>21</v>
      </c>
      <c r="B90" s="121" t="s">
        <v>43</v>
      </c>
      <c r="C90" s="124" t="s">
        <v>91</v>
      </c>
      <c r="D90" s="68" t="s">
        <v>392</v>
      </c>
      <c r="E90" s="68" t="s">
        <v>392</v>
      </c>
      <c r="F90" s="68" t="s">
        <v>392</v>
      </c>
      <c r="G90" s="68" t="s">
        <v>392</v>
      </c>
      <c r="H90" s="68" t="s">
        <v>392</v>
      </c>
      <c r="I90" s="184" t="s">
        <v>392</v>
      </c>
      <c r="J90" s="67"/>
      <c r="K90" s="68"/>
      <c r="L90" s="64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0"/>
    </row>
    <row r="91" spans="1:29" ht="11.1" customHeight="1">
      <c r="A91" s="85">
        <v>22</v>
      </c>
      <c r="B91" s="121" t="s">
        <v>103</v>
      </c>
      <c r="C91" s="101" t="s">
        <v>90</v>
      </c>
      <c r="D91" s="68">
        <v>7.3</v>
      </c>
      <c r="E91" s="68">
        <v>7</v>
      </c>
      <c r="F91" s="68">
        <v>7.3</v>
      </c>
      <c r="G91" s="68">
        <v>7.3</v>
      </c>
      <c r="H91" s="68">
        <v>7.4</v>
      </c>
      <c r="I91" s="184">
        <v>7.1</v>
      </c>
      <c r="J91" s="67"/>
      <c r="K91" s="68"/>
      <c r="L91" s="64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0"/>
    </row>
    <row r="92" spans="1:29" ht="11.1" customHeight="1">
      <c r="A92" s="85">
        <v>23</v>
      </c>
      <c r="B92" s="121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84" t="s">
        <v>370</v>
      </c>
      <c r="J92" s="67"/>
      <c r="K92" s="68"/>
      <c r="L92" s="64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0"/>
    </row>
    <row r="93" spans="1:29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  <c r="J93" s="64"/>
      <c r="K93" s="66"/>
      <c r="L93" s="64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0"/>
    </row>
    <row r="94" spans="1:29" ht="11.1" customHeight="1">
      <c r="A94" s="85">
        <v>25</v>
      </c>
      <c r="B94" s="121" t="s">
        <v>104</v>
      </c>
      <c r="C94" s="88" t="s">
        <v>78</v>
      </c>
      <c r="D94" s="94" t="s">
        <v>390</v>
      </c>
      <c r="E94" s="94" t="s">
        <v>390</v>
      </c>
      <c r="F94" s="94" t="s">
        <v>390</v>
      </c>
      <c r="G94" s="94" t="s">
        <v>390</v>
      </c>
      <c r="H94" s="94" t="s">
        <v>390</v>
      </c>
      <c r="I94" s="189" t="s">
        <v>390</v>
      </c>
      <c r="J94" s="93"/>
      <c r="K94" s="94"/>
      <c r="L94" s="64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0"/>
    </row>
    <row r="95" spans="1:29" ht="11.1" customHeight="1">
      <c r="A95" s="85">
        <v>26</v>
      </c>
      <c r="B95" s="155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90" t="s">
        <v>370</v>
      </c>
      <c r="J95" s="95"/>
      <c r="K95" s="96"/>
      <c r="L95" s="64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0"/>
    </row>
    <row r="96" spans="1:29" ht="11.1" customHeight="1" thickBot="1">
      <c r="A96" s="129">
        <v>27</v>
      </c>
      <c r="B96" s="130" t="s">
        <v>176</v>
      </c>
      <c r="C96" s="105" t="s">
        <v>356</v>
      </c>
      <c r="D96" s="169" t="s">
        <v>394</v>
      </c>
      <c r="E96" s="169" t="s">
        <v>394</v>
      </c>
      <c r="F96" s="169" t="s">
        <v>394</v>
      </c>
      <c r="G96" s="169" t="s">
        <v>394</v>
      </c>
      <c r="H96" s="169" t="s">
        <v>394</v>
      </c>
      <c r="I96" s="193" t="s">
        <v>394</v>
      </c>
      <c r="J96" s="170"/>
      <c r="K96" s="169"/>
      <c r="L96" s="99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71"/>
    </row>
    <row r="97" spans="1:29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64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0"/>
    </row>
    <row r="98" spans="1:29" ht="11.1" customHeight="1">
      <c r="A98" s="80">
        <v>1</v>
      </c>
      <c r="B98" s="134" t="s">
        <v>178</v>
      </c>
      <c r="C98" s="156" t="s">
        <v>60</v>
      </c>
      <c r="D98" s="137" t="s">
        <v>370</v>
      </c>
      <c r="E98" s="137" t="s">
        <v>370</v>
      </c>
      <c r="F98" s="137" t="s">
        <v>370</v>
      </c>
      <c r="G98" s="137" t="s">
        <v>370</v>
      </c>
      <c r="H98" s="137" t="s">
        <v>370</v>
      </c>
      <c r="I98" s="194" t="s">
        <v>370</v>
      </c>
      <c r="J98" s="136"/>
      <c r="K98" s="137"/>
      <c r="L98" s="64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9"/>
    </row>
    <row r="99" spans="1:29" ht="11.1" customHeight="1">
      <c r="A99" s="85">
        <v>2</v>
      </c>
      <c r="B99" s="138" t="s">
        <v>179</v>
      </c>
      <c r="C99" s="157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84" t="s">
        <v>370</v>
      </c>
      <c r="J99" s="67"/>
      <c r="K99" s="68"/>
      <c r="L99" s="64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9"/>
    </row>
    <row r="100" spans="1:29" ht="11.1" customHeight="1">
      <c r="A100" s="85">
        <v>3</v>
      </c>
      <c r="B100" s="138" t="s">
        <v>59</v>
      </c>
      <c r="C100" s="157" t="s">
        <v>358</v>
      </c>
      <c r="D100" s="68">
        <v>5.3</v>
      </c>
      <c r="E100" s="68">
        <v>5.5</v>
      </c>
      <c r="F100" s="68">
        <v>4.2</v>
      </c>
      <c r="G100" s="68">
        <v>4.2</v>
      </c>
      <c r="H100" s="68">
        <v>4.3</v>
      </c>
      <c r="I100" s="184">
        <v>4.3</v>
      </c>
      <c r="J100" s="67"/>
      <c r="K100" s="68"/>
      <c r="L100" s="64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9"/>
    </row>
    <row r="101" spans="1:29" ht="11.1" customHeight="1">
      <c r="A101" s="85">
        <v>4</v>
      </c>
      <c r="B101" s="138" t="s">
        <v>219</v>
      </c>
      <c r="C101" s="157" t="s">
        <v>356</v>
      </c>
      <c r="D101" s="96">
        <v>0.19</v>
      </c>
      <c r="E101" s="96" t="s">
        <v>395</v>
      </c>
      <c r="F101" s="96">
        <v>0.13</v>
      </c>
      <c r="G101" s="96">
        <v>0.13</v>
      </c>
      <c r="H101" s="96">
        <v>0.06</v>
      </c>
      <c r="I101" s="190">
        <v>0.05</v>
      </c>
      <c r="J101" s="95"/>
      <c r="K101" s="96"/>
      <c r="L101" s="64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9"/>
    </row>
    <row r="102" spans="1:29" ht="11.1" customHeight="1">
      <c r="A102" s="85">
        <v>5</v>
      </c>
      <c r="B102" s="143" t="s">
        <v>177</v>
      </c>
      <c r="C102" s="124" t="s">
        <v>60</v>
      </c>
      <c r="D102" s="66"/>
      <c r="E102" s="66"/>
      <c r="F102" s="66"/>
      <c r="G102" s="66"/>
      <c r="H102" s="66"/>
      <c r="I102" s="112"/>
      <c r="J102" s="64"/>
      <c r="K102" s="66"/>
      <c r="L102" s="64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0"/>
    </row>
    <row r="103" spans="1:29" ht="11.1" customHeight="1">
      <c r="A103" s="85">
        <v>6</v>
      </c>
      <c r="B103" s="158" t="s">
        <v>69</v>
      </c>
      <c r="C103" s="124" t="s">
        <v>60</v>
      </c>
      <c r="D103" s="66"/>
      <c r="E103" s="66"/>
      <c r="F103" s="66"/>
      <c r="G103" s="66"/>
      <c r="H103" s="66"/>
      <c r="I103" s="112"/>
      <c r="J103" s="64"/>
      <c r="K103" s="66"/>
      <c r="L103" s="64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0"/>
    </row>
    <row r="104" spans="1:29" ht="11.1" customHeight="1">
      <c r="A104" s="85">
        <v>7</v>
      </c>
      <c r="B104" s="143" t="s">
        <v>70</v>
      </c>
      <c r="C104" s="124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  <c r="J104" s="64"/>
      <c r="K104" s="66"/>
      <c r="L104" s="64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0"/>
    </row>
    <row r="105" spans="1:29" ht="11.1" customHeight="1" thickBot="1">
      <c r="A105" s="103">
        <v>8</v>
      </c>
      <c r="B105" s="144" t="s">
        <v>71</v>
      </c>
      <c r="C105" s="145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95" t="s">
        <v>370</v>
      </c>
      <c r="J105" s="146"/>
      <c r="K105" s="108"/>
      <c r="L105" s="64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0"/>
    </row>
    <row r="106" spans="1:29" ht="11.1" customHeight="1"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214">
        <v>45901</v>
      </c>
      <c r="B130" s="214"/>
      <c r="C130" s="215">
        <v>45992</v>
      </c>
      <c r="D130" s="215"/>
      <c r="E130" s="110"/>
      <c r="F130" s="110"/>
      <c r="G130" s="110"/>
      <c r="H130" s="110"/>
      <c r="I130" s="110"/>
      <c r="J130" s="110"/>
      <c r="K130" s="110"/>
      <c r="L130" s="111"/>
      <c r="M130" s="64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112"/>
    </row>
  </sheetData>
  <mergeCells count="22"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  <mergeCell ref="A130:B130"/>
    <mergeCell ref="C130:D130"/>
    <mergeCell ref="D4:D5"/>
    <mergeCell ref="E4:E5"/>
    <mergeCell ref="H6:H7"/>
    <mergeCell ref="K4:K5"/>
    <mergeCell ref="J6:J7"/>
    <mergeCell ref="K6:K7"/>
    <mergeCell ref="I4:I5"/>
    <mergeCell ref="I6:I7"/>
    <mergeCell ref="J4:J5"/>
  </mergeCells>
  <phoneticPr fontId="2"/>
  <conditionalFormatting sqref="D18:H18">
    <cfRule type="containsText" dxfId="58" priority="190" operator="containsText" text="0.0003未満">
      <formula>NOT(ISERROR(SEARCH("0.0003未満",D18)))</formula>
    </cfRule>
  </conditionalFormatting>
  <conditionalFormatting sqref="D16:I67 E68:I68 D69:I105">
    <cfRule type="containsBlanks" dxfId="57" priority="2">
      <formula>LEN(TRIM(D16))=0</formula>
    </cfRule>
    <cfRule type="endsWith" dxfId="56" priority="6" operator="endsWith" text="未満">
      <formula>RIGHT(D16,LEN("未満"))="未満"</formula>
    </cfRule>
  </conditionalFormatting>
  <conditionalFormatting sqref="D18:I18">
    <cfRule type="cellIs" dxfId="55" priority="1957" operator="greaterThan">
      <formula>#REF!</formula>
    </cfRule>
    <cfRule type="cellIs" dxfId="54" priority="1958" operator="greaterThan">
      <formula>#REF!</formula>
    </cfRule>
  </conditionalFormatting>
  <conditionalFormatting sqref="D62:I62">
    <cfRule type="cellIs" dxfId="53" priority="1961" operator="notBetween">
      <formula>#REF!</formula>
      <formula>#REF!</formula>
    </cfRule>
    <cfRule type="cellIs" dxfId="52" priority="1962" operator="greaterThan">
      <formula>#REF!</formula>
    </cfRule>
  </conditionalFormatting>
  <conditionalFormatting sqref="D63:I63">
    <cfRule type="containsText" dxfId="51" priority="200" operator="containsText" text="あり">
      <formula>NOT(ISERROR(SEARCH("あり",D63)))</formula>
    </cfRule>
  </conditionalFormatting>
  <conditionalFormatting sqref="D64:I64">
    <cfRule type="expression" dxfId="50" priority="1">
      <formula>D$64=""</formula>
    </cfRule>
    <cfRule type="containsText" priority="3" operator="containsText" text="異常なし">
      <formula>NOT(ISERROR(SEARCH("異常なし",D64)))</formula>
    </cfRule>
    <cfRule type="notContainsText" dxfId="49" priority="7" operator="notContains" text="異常なし">
      <formula>ISERROR(SEARCH("異常なし",D64))</formula>
    </cfRule>
  </conditionalFormatting>
  <conditionalFormatting sqref="D70:I71 D73:I75 D80:I81 D83:I88 D90:I95">
    <cfRule type="cellIs" dxfId="48" priority="1965" operator="greaterThan">
      <formula>#REF!</formula>
    </cfRule>
  </conditionalFormatting>
  <conditionalFormatting sqref="D82:I82">
    <cfRule type="cellIs" dxfId="47" priority="1963" operator="notBetween">
      <formula>#REF!</formula>
      <formula>#REF!</formula>
    </cfRule>
  </conditionalFormatting>
  <conditionalFormatting sqref="D89:I89">
    <cfRule type="cellIs" dxfId="46" priority="1964" operator="notBetween">
      <formula>#REF!</formula>
      <formula>#REF!</formula>
    </cfRule>
  </conditionalFormatting>
  <conditionalFormatting sqref="D96:I96">
    <cfRule type="cellIs" dxfId="45" priority="1970" operator="greaterThan">
      <formula>#REF!</formula>
    </cfRule>
  </conditionalFormatting>
  <conditionalFormatting sqref="D104:I105">
    <cfRule type="beginsWith" dxfId="44" priority="1331" operator="beginsWith" text="検出">
      <formula>LEFT(D104,LEN("検出"))="検出"</formula>
    </cfRule>
  </conditionalFormatting>
  <conditionalFormatting sqref="D16:K16">
    <cfRule type="cellIs" dxfId="43" priority="1971" operator="greaterThan">
      <formula>#REF!</formula>
    </cfRule>
    <cfRule type="cellIs" dxfId="42" priority="1972" operator="greaterThan">
      <formula>#REF!</formula>
    </cfRule>
  </conditionalFormatting>
  <conditionalFormatting sqref="D17:K17">
    <cfRule type="beginsWith" dxfId="41" priority="14" operator="beginsWith" text="検出">
      <formula>LEFT(D17,LEN("検出"))="検出"</formula>
    </cfRule>
  </conditionalFormatting>
  <conditionalFormatting sqref="D19:K19">
    <cfRule type="containsText" dxfId="40" priority="1973" operator="containsText" text="0.00005未満">
      <formula>NOT(ISERROR(SEARCH("0.00005未満",D19)))</formula>
    </cfRule>
    <cfRule type="cellIs" dxfId="39" priority="1974" operator="greaterThan">
      <formula>#REF!</formula>
    </cfRule>
    <cfRule type="cellIs" dxfId="38" priority="1975" operator="greaterThan">
      <formula>#REF!</formula>
    </cfRule>
  </conditionalFormatting>
  <conditionalFormatting sqref="D20:K20">
    <cfRule type="cellIs" dxfId="37" priority="1976" operator="greaterThan">
      <formula>#REF!</formula>
    </cfRule>
    <cfRule type="cellIs" dxfId="36" priority="1977" operator="greaterThan">
      <formula>#REF!</formula>
    </cfRule>
  </conditionalFormatting>
  <conditionalFormatting sqref="D20:K22 D32:K35 D40:K42">
    <cfRule type="containsText" dxfId="35" priority="19" operator="containsText" text="0.001未満">
      <formula>NOT(ISERROR(SEARCH("0.001未満",D20)))</formula>
    </cfRule>
  </conditionalFormatting>
  <conditionalFormatting sqref="D21:K21 D32:K32 D40:K40 D45:K45">
    <cfRule type="cellIs" dxfId="34" priority="1959" operator="greaterThan">
      <formula>#REF!</formula>
    </cfRule>
    <cfRule type="cellIs" dxfId="33" priority="1960" operator="greaterThan">
      <formula>#REF!</formula>
    </cfRule>
  </conditionalFormatting>
  <conditionalFormatting sqref="D22:K22 D33:K35 D41:K42 D46:K61 D65:K66 D72:K72 D78:K79">
    <cfRule type="cellIs" dxfId="32" priority="1979" operator="greaterThan">
      <formula>#REF!</formula>
    </cfRule>
    <cfRule type="cellIs" dxfId="31" priority="1978" operator="greaterThan">
      <formula>#REF!</formula>
    </cfRule>
  </conditionalFormatting>
  <conditionalFormatting sqref="D23:K23">
    <cfRule type="cellIs" dxfId="30" priority="1982" operator="greaterThan">
      <formula>#REF!</formula>
    </cfRule>
    <cfRule type="containsText" dxfId="29" priority="1980" operator="containsText" text="0.005未満">
      <formula>NOT(ISERROR(SEARCH("0.005未満",D23)))</formula>
    </cfRule>
    <cfRule type="cellIs" dxfId="28" priority="1981" operator="greaterThan">
      <formula>#REF!</formula>
    </cfRule>
  </conditionalFormatting>
  <conditionalFormatting sqref="D24:K24 D31:K31">
    <cfRule type="containsText" dxfId="27" priority="1983" operator="containsText" text="0.004未満">
      <formula>NOT(ISERROR(SEARCH("0.004未満",D24)))</formula>
    </cfRule>
    <cfRule type="cellIs" dxfId="26" priority="1984" operator="greaterThan">
      <formula>#REF!</formula>
    </cfRule>
    <cfRule type="cellIs" dxfId="25" priority="1985" operator="greaterThan">
      <formula>#REF!</formula>
    </cfRule>
  </conditionalFormatting>
  <conditionalFormatting sqref="D25:K25 D30:K30 D38:K38 D44:K44">
    <cfRule type="containsText" dxfId="24" priority="1986" operator="containsText" text="0.001未満">
      <formula>NOT(ISERROR(SEARCH("0.001未満",D25)))</formula>
    </cfRule>
    <cfRule type="cellIs" dxfId="23" priority="1987" operator="greaterThan">
      <formula>#REF!</formula>
    </cfRule>
    <cfRule type="cellIs" dxfId="22" priority="1988" operator="greaterThan">
      <formula>#REF!</formula>
    </cfRule>
  </conditionalFormatting>
  <conditionalFormatting sqref="D26:K26">
    <cfRule type="containsText" dxfId="21" priority="1989" operator="containsText" text="0.02未満">
      <formula>NOT(ISERROR(SEARCH("0.02未満",D26)))</formula>
    </cfRule>
    <cfRule type="cellIs" dxfId="20" priority="1990" operator="greaterThan">
      <formula>#REF!</formula>
    </cfRule>
    <cfRule type="cellIs" dxfId="19" priority="1991" operator="greaterThan">
      <formula>#REF!</formula>
    </cfRule>
  </conditionalFormatting>
  <conditionalFormatting sqref="D27:K27">
    <cfRule type="containsText" dxfId="18" priority="1992" operator="containsText" text="0.05未満">
      <formula>NOT(ISERROR(SEARCH("0.05未満",D27)))</formula>
    </cfRule>
    <cfRule type="cellIs" dxfId="17" priority="1993" operator="greaterThan">
      <formula>#REF!</formula>
    </cfRule>
    <cfRule type="cellIs" dxfId="16" priority="1994" operator="greaterThan">
      <formula>#REF!</formula>
    </cfRule>
  </conditionalFormatting>
  <conditionalFormatting sqref="D28:K28">
    <cfRule type="containsText" dxfId="15" priority="1995" operator="containsText" text="0.01未満">
      <formula>NOT(ISERROR(SEARCH("0.01未満",D28)))</formula>
    </cfRule>
    <cfRule type="cellIs" dxfId="14" priority="1996" operator="greaterThan">
      <formula>#REF!</formula>
    </cfRule>
    <cfRule type="cellIs" dxfId="13" priority="1997" operator="greaterThan">
      <formula>#REF!</formula>
    </cfRule>
  </conditionalFormatting>
  <conditionalFormatting sqref="D29:K29">
    <cfRule type="containsText" dxfId="12" priority="1998" operator="containsText" text="0.0002未満">
      <formula>NOT(ISERROR(SEARCH("0.0002未満",D29)))</formula>
    </cfRule>
    <cfRule type="cellIs" dxfId="11" priority="1999" operator="greaterThan">
      <formula>#REF!</formula>
    </cfRule>
    <cfRule type="cellIs" dxfId="10" priority="2000" operator="greaterThan">
      <formula>#REF!</formula>
    </cfRule>
  </conditionalFormatting>
  <conditionalFormatting sqref="D36:K36">
    <cfRule type="containsText" dxfId="9" priority="2015" operator="containsText" text="0.05未満">
      <formula>NOT(ISERROR(SEARCH("0.05未満",D36)))</formula>
    </cfRule>
    <cfRule type="cellIs" dxfId="8" priority="2016" operator="greaterThan">
      <formula>#REF!</formula>
    </cfRule>
    <cfRule type="cellIs" dxfId="7" priority="2017" operator="greaterThan">
      <formula>#REF!</formula>
    </cfRule>
  </conditionalFormatting>
  <conditionalFormatting sqref="D37:K37 D39:K39 D43:K43">
    <cfRule type="containsText" dxfId="6" priority="2018" operator="containsText" text="0.002未満">
      <formula>NOT(ISERROR(SEARCH("0.002未満",D37)))</formula>
    </cfRule>
    <cfRule type="cellIs" dxfId="5" priority="2019" operator="greaterThan">
      <formula>#REF!</formula>
    </cfRule>
    <cfRule type="cellIs" dxfId="4" priority="2020" operator="greaterThan">
      <formula>#REF!</formula>
    </cfRule>
  </conditionalFormatting>
  <conditionalFormatting sqref="E21:I21">
    <cfRule type="containsText" dxfId="3" priority="9" operator="containsText" text="0.001未満">
      <formula>NOT(ISERROR(SEARCH("0.001未満",E21)))</formula>
    </cfRule>
  </conditionalFormatting>
  <conditionalFormatting sqref="J18:K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40" t="s">
        <v>180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3" t="s">
        <v>360</v>
      </c>
      <c r="AI3" s="165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4"/>
      <c r="AI4" s="165"/>
    </row>
    <row r="5" spans="1:35" ht="18.600000000000001" thickBot="1">
      <c r="A5" t="s">
        <v>184</v>
      </c>
      <c r="B5">
        <v>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66">
        <f>INDEX(C41:AG41,MATCH(MAX(C41:AG41)+1,C41:AG41,1))</f>
        <v>21</v>
      </c>
      <c r="AI6" s="166">
        <f>AH6*1</f>
        <v>21</v>
      </c>
    </row>
    <row r="7" spans="1:35">
      <c r="A7" t="s">
        <v>186</v>
      </c>
      <c r="AH7" t="s">
        <v>361</v>
      </c>
    </row>
    <row r="8" spans="1:35">
      <c r="A8" t="s">
        <v>187</v>
      </c>
      <c r="AH8" s="167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371</v>
      </c>
      <c r="D29" t="s">
        <v>372</v>
      </c>
      <c r="E29" t="s">
        <v>373</v>
      </c>
      <c r="F29" t="s">
        <v>374</v>
      </c>
      <c r="G29" t="s">
        <v>375</v>
      </c>
      <c r="H29" t="s">
        <v>372</v>
      </c>
      <c r="I29" t="s">
        <v>372</v>
      </c>
      <c r="J29" t="s">
        <v>374</v>
      </c>
      <c r="K29" t="s">
        <v>372</v>
      </c>
      <c r="L29" t="s">
        <v>375</v>
      </c>
      <c r="M29" t="s">
        <v>371</v>
      </c>
      <c r="N29" t="s">
        <v>372</v>
      </c>
      <c r="O29" t="s">
        <v>373</v>
      </c>
      <c r="P29" t="s">
        <v>376</v>
      </c>
      <c r="Q29" t="s">
        <v>375</v>
      </c>
      <c r="R29" t="s">
        <v>372</v>
      </c>
      <c r="S29" t="s">
        <v>377</v>
      </c>
      <c r="T29" t="s">
        <v>372</v>
      </c>
      <c r="U29" t="s">
        <v>371</v>
      </c>
      <c r="V29" t="s">
        <v>378</v>
      </c>
      <c r="W29" t="s">
        <v>379</v>
      </c>
      <c r="X29" t="s">
        <v>375</v>
      </c>
      <c r="Y29" t="s">
        <v>374</v>
      </c>
      <c r="Z29" t="s">
        <v>378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</v>
      </c>
      <c r="I37" s="2" t="str">
        <f t="shared" si="0"/>
        <v>晴</v>
      </c>
      <c r="J37" s="2" t="str">
        <f t="shared" si="0"/>
        <v>曇|晴</v>
      </c>
      <c r="K37" s="2" t="str">
        <f t="shared" si="0"/>
        <v>晴</v>
      </c>
      <c r="L37" s="2" t="str">
        <f t="shared" si="0"/>
        <v>晴|曇</v>
      </c>
      <c r="M37" s="2" t="str">
        <f t="shared" si="0"/>
        <v>晴/曇</v>
      </c>
      <c r="N37" s="2" t="str">
        <f t="shared" si="0"/>
        <v>晴</v>
      </c>
      <c r="O37" s="2" t="str">
        <f t="shared" si="0"/>
        <v>曇</v>
      </c>
      <c r="P37" s="2" t="str">
        <f t="shared" si="0"/>
        <v>雨/晴</v>
      </c>
      <c r="Q37" s="2" t="str">
        <f t="shared" si="0"/>
        <v>晴|曇</v>
      </c>
      <c r="R37" s="2" t="str">
        <f t="shared" si="0"/>
        <v>晴</v>
      </c>
      <c r="S37" s="2" t="str">
        <f t="shared" si="0"/>
        <v>晴|雨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曇|雨</v>
      </c>
      <c r="W37" s="2" t="str">
        <f t="shared" si="0"/>
        <v>雨/曇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曇|雨</v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8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20</v>
      </c>
      <c r="K41" s="2">
        <f>IF(K37="","",VLOOKUP(K37,変換!$B$31:$C$58,2,FALSE))</f>
        <v>1</v>
      </c>
      <c r="L41" s="2">
        <f>IF(L37="","",VLOOKUP(L37,変換!$B$31:$C$58,2,FALSE))</f>
        <v>17</v>
      </c>
      <c r="M41" s="2">
        <f>IF(M37="","",VLOOKUP(M37,変換!$B$31:$C$58,2,FALSE))</f>
        <v>5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11</v>
      </c>
      <c r="Q41" s="2">
        <f>IF(Q37="","",VLOOKUP(Q37,変換!$B$31:$C$58,2,FALSE))</f>
        <v>17</v>
      </c>
      <c r="R41" s="2">
        <f>IF(R37="","",VLOOKUP(R37,変換!$B$31:$C$58,2,FALSE))</f>
        <v>1</v>
      </c>
      <c r="S41" s="2">
        <f>IF(S37="","",VLOOKUP(S37,変換!$B$31:$C$58,2,FALSE))</f>
        <v>18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21</v>
      </c>
      <c r="W41" s="2">
        <f>IF(W37="","",VLOOKUP(W37,変換!$B$31:$C$58,2,FALSE))</f>
        <v>12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21</v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5" t="s">
        <v>359</v>
      </c>
      <c r="B30" s="245"/>
      <c r="C30" s="24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45992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30"/>
      <c r="B2" s="230"/>
      <c r="C2" s="182"/>
      <c r="P2" s="182"/>
      <c r="Q2" s="173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24" t="s">
        <v>337</v>
      </c>
      <c r="E4" s="225"/>
      <c r="F4" s="224" t="s">
        <v>340</v>
      </c>
      <c r="G4" s="225"/>
      <c r="H4" s="224" t="s">
        <v>343</v>
      </c>
      <c r="I4" s="225"/>
      <c r="J4" s="224" t="s">
        <v>346</v>
      </c>
      <c r="K4" s="225"/>
      <c r="L4" s="224" t="s">
        <v>349</v>
      </c>
      <c r="M4" s="225"/>
      <c r="N4" s="224" t="s">
        <v>352</v>
      </c>
      <c r="O4" s="228"/>
      <c r="P4" s="176"/>
      <c r="Q4" s="177"/>
      <c r="R4" s="231"/>
      <c r="S4" s="232"/>
      <c r="T4" s="231"/>
      <c r="U4" s="235"/>
      <c r="V4" s="224"/>
      <c r="W4" s="225"/>
      <c r="X4" s="224"/>
      <c r="Y4" s="225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26"/>
      <c r="E5" s="227"/>
      <c r="F5" s="226"/>
      <c r="G5" s="227"/>
      <c r="H5" s="226"/>
      <c r="I5" s="227"/>
      <c r="J5" s="226"/>
      <c r="K5" s="227"/>
      <c r="L5" s="226"/>
      <c r="M5" s="227"/>
      <c r="N5" s="226"/>
      <c r="O5" s="229"/>
      <c r="P5" s="178"/>
      <c r="Q5" s="179"/>
      <c r="R5" s="233"/>
      <c r="S5" s="234"/>
      <c r="T5" s="233"/>
      <c r="U5" s="236"/>
      <c r="V5" s="226"/>
      <c r="W5" s="227"/>
      <c r="X5" s="226"/>
      <c r="Y5" s="227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220"/>
      <c r="E6" s="41"/>
      <c r="F6" s="222"/>
      <c r="G6" s="41"/>
      <c r="H6" s="220"/>
      <c r="I6" s="41"/>
      <c r="J6" s="208"/>
      <c r="K6" s="41"/>
      <c r="L6" s="216"/>
      <c r="M6" s="41"/>
      <c r="N6" s="216"/>
      <c r="O6" s="41"/>
      <c r="P6" s="174"/>
      <c r="Q6" s="41"/>
      <c r="R6" s="237"/>
      <c r="S6" s="42"/>
      <c r="T6" s="222"/>
      <c r="U6" s="41"/>
      <c r="V6" s="220"/>
      <c r="W6" s="41"/>
      <c r="X6" s="222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221"/>
      <c r="E7" s="46" t="s">
        <v>124</v>
      </c>
      <c r="F7" s="223"/>
      <c r="G7" s="46" t="s">
        <v>124</v>
      </c>
      <c r="H7" s="221"/>
      <c r="I7" s="46" t="s">
        <v>124</v>
      </c>
      <c r="J7" s="209"/>
      <c r="K7" s="46" t="s">
        <v>124</v>
      </c>
      <c r="L7" s="217"/>
      <c r="M7" s="46" t="s">
        <v>124</v>
      </c>
      <c r="N7" s="217"/>
      <c r="O7" s="46"/>
      <c r="P7" s="175"/>
      <c r="Q7" s="46"/>
      <c r="R7" s="238"/>
      <c r="S7" s="47"/>
      <c r="T7" s="223"/>
      <c r="U7" s="46"/>
      <c r="V7" s="221"/>
      <c r="W7" s="46"/>
      <c r="X7" s="223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20251202</v>
      </c>
      <c r="E9" s="57" t="str">
        <f>IF(手入力!C3="",REPLACE(D9,5,0,"/"),REPLACE(手入力!C3,5,0,"/"))</f>
        <v>2025/1202</v>
      </c>
      <c r="F9" s="56">
        <v>20251202</v>
      </c>
      <c r="G9" s="57" t="str">
        <f>IF(手入力!D3="",REPLACE(F9,5,0,"/"),REPLACE(手入力!D3,5,0,"/"))</f>
        <v>2025/1202</v>
      </c>
      <c r="H9" s="56">
        <v>20251202</v>
      </c>
      <c r="I9" s="57" t="str">
        <f>IF(手入力!E3="",REPLACE(H9,5,0,"/"),REPLACE(手入力!E3,5,0,"/"))</f>
        <v>2025/1202</v>
      </c>
      <c r="J9" s="56">
        <v>20251202</v>
      </c>
      <c r="K9" s="57" t="str">
        <f>IF(手入力!F3="",REPLACE(J9,5,0,"/"),REPLACE(手入力!F3,5,0,"/"))</f>
        <v>2025/1202</v>
      </c>
      <c r="L9" s="56">
        <v>20251202</v>
      </c>
      <c r="M9" s="57" t="str">
        <f>IF(手入力!G3="",REPLACE(L9,5,0,"/"),REPLACE(手入力!G3,5,0,"/"))</f>
        <v>2025/1202</v>
      </c>
      <c r="N9" s="56">
        <v>20251202</v>
      </c>
      <c r="O9" s="57" t="str">
        <f>IF(手入力!H3="",REPLACE(N9,5,0,"/"),REPLACE(手入力!H3,5,0,"/"))</f>
        <v>2025/1202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1019</v>
      </c>
      <c r="E10" s="65" t="str">
        <f>TEXT(D10,"0000")</f>
        <v>1019</v>
      </c>
      <c r="F10" s="66">
        <v>1050</v>
      </c>
      <c r="G10" s="65" t="str">
        <f>TEXT(F10,"0000")</f>
        <v>1050</v>
      </c>
      <c r="H10" s="66">
        <v>948</v>
      </c>
      <c r="I10" s="65" t="str">
        <f>TEXT(H10,"0000")</f>
        <v>0948</v>
      </c>
      <c r="J10" s="66">
        <v>1010</v>
      </c>
      <c r="K10" s="65" t="str">
        <f>TEXT(J10,"0000")</f>
        <v>1010</v>
      </c>
      <c r="L10" s="66">
        <v>928</v>
      </c>
      <c r="M10" s="65" t="str">
        <f>TEXT(L10,"0000")</f>
        <v>0928</v>
      </c>
      <c r="N10" s="66">
        <v>910</v>
      </c>
      <c r="O10" s="65" t="str">
        <f>TEXT(N10,"0000")</f>
        <v>0910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晴/曇</v>
      </c>
      <c r="E11" s="66">
        <f>IF(E9=0,"",(RIGHT(E9,2))-1)</f>
        <v>1</v>
      </c>
      <c r="F11" s="66" t="str">
        <f>IF(F$9=0,"",HLOOKUP(G11,天気タグ!$B$3:$AG$39,35))</f>
        <v>晴/曇</v>
      </c>
      <c r="G11" s="66">
        <f>IF(G9=0,"",(RIGHT(G9,2))-1)</f>
        <v>1</v>
      </c>
      <c r="H11" s="66" t="str">
        <f>IF(H$9=0,"",HLOOKUP(I11,天気タグ!$B$3:$AG$39,35))</f>
        <v>晴/曇</v>
      </c>
      <c r="I11" s="66">
        <f>IF(I9=0,"",(RIGHT(I9,2))-1)</f>
        <v>1</v>
      </c>
      <c r="J11" s="66" t="str">
        <f>IF(J$9=0,"",HLOOKUP(K11,天気タグ!$B$3:$AG$39,35))</f>
        <v>晴/曇</v>
      </c>
      <c r="K11" s="66">
        <f>IF(K9=0,"",(RIGHT(K9,2))-1)</f>
        <v>1</v>
      </c>
      <c r="L11" s="66" t="str">
        <f>IF(L$9=0,"",HLOOKUP(M11,天気タグ!$B$3:$AG$39,35))</f>
        <v>晴/曇</v>
      </c>
      <c r="M11" s="66">
        <f>IF(M9=0,"",(RIGHT(M9,2))-1)</f>
        <v>1</v>
      </c>
      <c r="N11" s="66" t="str">
        <f>IF(N$9=0,"",HLOOKUP(O11,天気タグ!$B$3:$AG$39,35))</f>
        <v>晴/曇</v>
      </c>
      <c r="O11" s="66">
        <f>IF(O9=0,"",(RIGHT(O9,2))-1)</f>
        <v>1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</v>
      </c>
      <c r="E12" s="66">
        <f>IF(E9=0,"",RIGHT(E9,2)*1)</f>
        <v>2</v>
      </c>
      <c r="F12" s="66" t="str">
        <f>IF(F$9=0,"",HLOOKUP(G12,天気タグ!$B$3:$AG$39,35))</f>
        <v>晴</v>
      </c>
      <c r="G12" s="66">
        <f>IF(G9=0,"",RIGHT(G9,2)*1)</f>
        <v>2</v>
      </c>
      <c r="H12" s="66" t="str">
        <f>IF(H$9=0,"",HLOOKUP(I12,天気タグ!$B$3:$AG$39,35))</f>
        <v>晴</v>
      </c>
      <c r="I12" s="66">
        <f>IF(I9=0,"",RIGHT(I9,2)*1)</f>
        <v>2</v>
      </c>
      <c r="J12" s="66" t="str">
        <f>IF(J$9=0,"",HLOOKUP(K12,天気タグ!$B$3:$AG$39,35))</f>
        <v>晴</v>
      </c>
      <c r="K12" s="66">
        <f>IF(K9=0,"",RIGHT(K9,2)*1)</f>
        <v>2</v>
      </c>
      <c r="L12" s="66" t="str">
        <f>IF(L$9=0,"",HLOOKUP(M12,天気タグ!$B$3:$AG$39,35))</f>
        <v>晴</v>
      </c>
      <c r="M12" s="66">
        <f>IF(M9=0,"",RIGHT(M9,2)*1)</f>
        <v>2</v>
      </c>
      <c r="N12" s="66" t="str">
        <f>IF(N$9=0,"",HLOOKUP(O12,天気タグ!$B$3:$AG$39,35))</f>
        <v>晴</v>
      </c>
      <c r="O12" s="66">
        <f>IF(O9=0,"",RIGHT(O9,2)*1)</f>
        <v>2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12.5</v>
      </c>
      <c r="E13" s="68"/>
      <c r="F13" s="68">
        <v>14.2</v>
      </c>
      <c r="G13" s="68"/>
      <c r="H13" s="68">
        <v>11.7</v>
      </c>
      <c r="I13" s="68"/>
      <c r="J13" s="68">
        <v>15.2</v>
      </c>
      <c r="K13" s="68"/>
      <c r="L13" s="68">
        <v>11.5</v>
      </c>
      <c r="M13" s="68"/>
      <c r="N13" s="68">
        <v>10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9.8000000000000007</v>
      </c>
      <c r="E14" s="75"/>
      <c r="F14" s="75">
        <v>14.5</v>
      </c>
      <c r="G14" s="75"/>
      <c r="H14" s="75">
        <v>10.1</v>
      </c>
      <c r="I14" s="75"/>
      <c r="J14" s="75">
        <v>13.6</v>
      </c>
      <c r="K14" s="75"/>
      <c r="L14" s="75">
        <v>10.6</v>
      </c>
      <c r="M14" s="75"/>
      <c r="N14" s="75">
        <v>13.5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0.19</v>
      </c>
      <c r="E26" s="96"/>
      <c r="F26" s="66">
        <v>0.18</v>
      </c>
      <c r="G26" s="96"/>
      <c r="H26" s="66">
        <v>0.13</v>
      </c>
      <c r="I26" s="96"/>
      <c r="J26" s="66">
        <v>0.13</v>
      </c>
      <c r="K26" s="96"/>
      <c r="L26" s="66">
        <v>0.06</v>
      </c>
      <c r="M26" s="96"/>
      <c r="N26" s="66">
        <v>0.05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>
        <v>0</v>
      </c>
      <c r="E29" s="65">
        <f t="shared" si="6"/>
        <v>0</v>
      </c>
      <c r="F29" s="66">
        <v>0</v>
      </c>
      <c r="G29" s="65">
        <f t="shared" si="7"/>
        <v>0</v>
      </c>
      <c r="H29" s="66">
        <v>0</v>
      </c>
      <c r="I29" s="65">
        <f t="shared" si="8"/>
        <v>0</v>
      </c>
      <c r="J29" s="66">
        <v>0</v>
      </c>
      <c r="K29" s="65">
        <f t="shared" si="9"/>
        <v>0</v>
      </c>
      <c r="L29" s="66">
        <v>0</v>
      </c>
      <c r="M29" s="65">
        <f t="shared" si="10"/>
        <v>0</v>
      </c>
      <c r="N29" s="66">
        <v>0</v>
      </c>
      <c r="O29" s="65">
        <f t="shared" si="11"/>
        <v>0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>
        <v>0</v>
      </c>
      <c r="E30" s="65">
        <f t="shared" si="6"/>
        <v>0</v>
      </c>
      <c r="F30" s="66">
        <v>0</v>
      </c>
      <c r="G30" s="65">
        <f t="shared" si="7"/>
        <v>0</v>
      </c>
      <c r="H30" s="66">
        <v>0</v>
      </c>
      <c r="I30" s="65">
        <f t="shared" si="8"/>
        <v>0</v>
      </c>
      <c r="J30" s="66">
        <v>0</v>
      </c>
      <c r="K30" s="65">
        <f t="shared" si="9"/>
        <v>0</v>
      </c>
      <c r="L30" s="66">
        <v>0</v>
      </c>
      <c r="M30" s="65">
        <f t="shared" si="10"/>
        <v>0</v>
      </c>
      <c r="N30" s="66">
        <v>0</v>
      </c>
      <c r="O30" s="65">
        <f t="shared" si="11"/>
        <v>0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>
        <v>0</v>
      </c>
      <c r="E31" s="65">
        <f t="shared" si="6"/>
        <v>0</v>
      </c>
      <c r="F31" s="66">
        <v>0</v>
      </c>
      <c r="G31" s="65">
        <f t="shared" si="7"/>
        <v>0</v>
      </c>
      <c r="H31" s="66">
        <v>0</v>
      </c>
      <c r="I31" s="65">
        <f t="shared" si="8"/>
        <v>0</v>
      </c>
      <c r="J31" s="66">
        <v>0</v>
      </c>
      <c r="K31" s="65">
        <f t="shared" si="9"/>
        <v>0</v>
      </c>
      <c r="L31" s="66">
        <v>0</v>
      </c>
      <c r="M31" s="65">
        <f t="shared" si="10"/>
        <v>0</v>
      </c>
      <c r="N31" s="66">
        <v>0</v>
      </c>
      <c r="O31" s="65">
        <f t="shared" si="11"/>
        <v>0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>
        <v>0</v>
      </c>
      <c r="E32" s="65">
        <f t="shared" si="6"/>
        <v>0</v>
      </c>
      <c r="F32" s="66">
        <v>0</v>
      </c>
      <c r="G32" s="65">
        <f t="shared" si="7"/>
        <v>0</v>
      </c>
      <c r="H32" s="66">
        <v>0</v>
      </c>
      <c r="I32" s="65">
        <f t="shared" si="8"/>
        <v>0</v>
      </c>
      <c r="J32" s="66">
        <v>0</v>
      </c>
      <c r="K32" s="65">
        <f t="shared" si="9"/>
        <v>0</v>
      </c>
      <c r="L32" s="66">
        <v>0</v>
      </c>
      <c r="M32" s="65">
        <f t="shared" si="10"/>
        <v>0</v>
      </c>
      <c r="N32" s="66">
        <v>0</v>
      </c>
      <c r="O32" s="65">
        <f t="shared" si="11"/>
        <v>0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>
        <v>0</v>
      </c>
      <c r="E33" s="65">
        <f t="shared" si="6"/>
        <v>0</v>
      </c>
      <c r="F33" s="66">
        <v>0</v>
      </c>
      <c r="G33" s="65">
        <f t="shared" si="7"/>
        <v>0</v>
      </c>
      <c r="H33" s="66">
        <v>0</v>
      </c>
      <c r="I33" s="65">
        <f t="shared" si="8"/>
        <v>0</v>
      </c>
      <c r="J33" s="66">
        <v>0</v>
      </c>
      <c r="K33" s="65">
        <f t="shared" si="9"/>
        <v>0</v>
      </c>
      <c r="L33" s="66">
        <v>0</v>
      </c>
      <c r="M33" s="65">
        <f t="shared" si="10"/>
        <v>0</v>
      </c>
      <c r="N33" s="66">
        <v>0</v>
      </c>
      <c r="O33" s="65">
        <f t="shared" si="11"/>
        <v>0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>
        <v>0</v>
      </c>
      <c r="E34" s="65">
        <f t="shared" si="6"/>
        <v>0</v>
      </c>
      <c r="F34" s="66">
        <v>0</v>
      </c>
      <c r="G34" s="65">
        <f t="shared" si="7"/>
        <v>0</v>
      </c>
      <c r="H34" s="66">
        <v>0</v>
      </c>
      <c r="I34" s="65">
        <f t="shared" si="8"/>
        <v>0</v>
      </c>
      <c r="J34" s="66">
        <v>0</v>
      </c>
      <c r="K34" s="65">
        <f t="shared" si="9"/>
        <v>0</v>
      </c>
      <c r="L34" s="66">
        <v>0</v>
      </c>
      <c r="M34" s="65">
        <f t="shared" si="10"/>
        <v>0</v>
      </c>
      <c r="N34" s="66">
        <v>0</v>
      </c>
      <c r="O34" s="65">
        <f t="shared" si="11"/>
        <v>0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>
        <v>0</v>
      </c>
      <c r="E35" s="65">
        <f t="shared" si="6"/>
        <v>0</v>
      </c>
      <c r="F35" s="66">
        <v>0</v>
      </c>
      <c r="G35" s="65">
        <f t="shared" si="7"/>
        <v>0</v>
      </c>
      <c r="H35" s="66">
        <v>0</v>
      </c>
      <c r="I35" s="65">
        <f t="shared" si="8"/>
        <v>0</v>
      </c>
      <c r="J35" s="66">
        <v>0</v>
      </c>
      <c r="K35" s="65">
        <f t="shared" si="9"/>
        <v>0</v>
      </c>
      <c r="L35" s="66">
        <v>0</v>
      </c>
      <c r="M35" s="65">
        <f t="shared" si="10"/>
        <v>0</v>
      </c>
      <c r="N35" s="66">
        <v>0</v>
      </c>
      <c r="O35" s="65">
        <f t="shared" si="11"/>
        <v>0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0.08</v>
      </c>
      <c r="E36" s="96"/>
      <c r="F36" s="66">
        <v>0.09</v>
      </c>
      <c r="G36" s="96"/>
      <c r="H36" s="66">
        <v>0.11</v>
      </c>
      <c r="I36" s="96"/>
      <c r="J36" s="66">
        <v>0.11</v>
      </c>
      <c r="K36" s="96"/>
      <c r="L36" s="66">
        <v>0.08</v>
      </c>
      <c r="M36" s="96"/>
      <c r="N36" s="66">
        <v>7.0000000000000007E-2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>
        <v>2</v>
      </c>
      <c r="E38" s="162">
        <f>D38/1000</f>
        <v>2E-3</v>
      </c>
      <c r="F38" s="66">
        <v>9</v>
      </c>
      <c r="G38" s="162">
        <f>F38/1000</f>
        <v>8.9999999999999993E-3</v>
      </c>
      <c r="H38" s="66">
        <v>7</v>
      </c>
      <c r="I38" s="162">
        <f>H38/1000</f>
        <v>7.0000000000000001E-3</v>
      </c>
      <c r="J38" s="66">
        <v>11</v>
      </c>
      <c r="K38" s="162">
        <f>J38/1000</f>
        <v>1.0999999999999999E-2</v>
      </c>
      <c r="L38" s="66">
        <v>3</v>
      </c>
      <c r="M38" s="162">
        <f>L38/1000</f>
        <v>3.0000000000000001E-3</v>
      </c>
      <c r="N38" s="66">
        <v>8</v>
      </c>
      <c r="O38" s="162">
        <f>N38/1000</f>
        <v>8.0000000000000002E-3</v>
      </c>
      <c r="P38" s="93"/>
      <c r="Q38" s="162"/>
      <c r="R38" s="94"/>
      <c r="S38" s="162"/>
      <c r="T38" s="66"/>
      <c r="U38" s="162"/>
      <c r="V38" s="66"/>
      <c r="W38" s="162"/>
      <c r="X38" s="66"/>
      <c r="Y38" s="162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>
        <v>0</v>
      </c>
      <c r="E40" s="162">
        <f>D40/1000</f>
        <v>0</v>
      </c>
      <c r="F40" s="66">
        <v>0</v>
      </c>
      <c r="G40" s="162">
        <f>F40/1000</f>
        <v>0</v>
      </c>
      <c r="H40" s="66">
        <v>0</v>
      </c>
      <c r="I40" s="162">
        <f>H40/1000</f>
        <v>0</v>
      </c>
      <c r="J40" s="66">
        <v>0</v>
      </c>
      <c r="K40" s="162">
        <f>J40/1000</f>
        <v>0</v>
      </c>
      <c r="L40" s="66">
        <v>0</v>
      </c>
      <c r="M40" s="162">
        <f>L40/1000</f>
        <v>0</v>
      </c>
      <c r="N40" s="66">
        <v>0</v>
      </c>
      <c r="O40" s="162">
        <f>N40/1000</f>
        <v>0</v>
      </c>
      <c r="P40" s="93"/>
      <c r="Q40" s="162"/>
      <c r="R40" s="94"/>
      <c r="S40" s="162"/>
      <c r="T40" s="66"/>
      <c r="U40" s="162"/>
      <c r="V40" s="66"/>
      <c r="W40" s="162"/>
      <c r="X40" s="66"/>
      <c r="Y40" s="162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>
        <v>2</v>
      </c>
      <c r="E42" s="65">
        <f>D42/1000</f>
        <v>2E-3</v>
      </c>
      <c r="F42" s="66">
        <v>11</v>
      </c>
      <c r="G42" s="65">
        <f>F42/1000</f>
        <v>1.0999999999999999E-2</v>
      </c>
      <c r="H42" s="66">
        <v>8</v>
      </c>
      <c r="I42" s="65">
        <f>H42/1000</f>
        <v>8.0000000000000002E-3</v>
      </c>
      <c r="J42" s="66">
        <v>13</v>
      </c>
      <c r="K42" s="65">
        <f>J42/1000</f>
        <v>1.2999999999999999E-2</v>
      </c>
      <c r="L42" s="66">
        <v>3</v>
      </c>
      <c r="M42" s="65">
        <f>L42/1000</f>
        <v>3.0000000000000001E-3</v>
      </c>
      <c r="N42" s="66">
        <v>9</v>
      </c>
      <c r="O42" s="65">
        <f>N42/1000</f>
        <v>8.9999999999999993E-3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>
        <v>0</v>
      </c>
      <c r="E44" s="162">
        <f t="shared" ref="E44" si="12">D44/1000</f>
        <v>0</v>
      </c>
      <c r="F44" s="66">
        <v>2</v>
      </c>
      <c r="G44" s="162">
        <f t="shared" ref="G44" si="13">F44/1000</f>
        <v>2E-3</v>
      </c>
      <c r="H44" s="66">
        <v>1</v>
      </c>
      <c r="I44" s="162">
        <f t="shared" ref="I44" si="14">H44/1000</f>
        <v>1E-3</v>
      </c>
      <c r="J44" s="66">
        <v>2</v>
      </c>
      <c r="K44" s="162">
        <f t="shared" ref="K44" si="15">J44/1000</f>
        <v>2E-3</v>
      </c>
      <c r="L44" s="66">
        <v>0</v>
      </c>
      <c r="M44" s="162">
        <f t="shared" ref="M44" si="16">L44/1000</f>
        <v>0</v>
      </c>
      <c r="N44" s="66">
        <v>1</v>
      </c>
      <c r="O44" s="162">
        <f t="shared" ref="O44" si="17">N44/1000</f>
        <v>1E-3</v>
      </c>
      <c r="P44" s="93"/>
      <c r="Q44" s="162"/>
      <c r="R44" s="94"/>
      <c r="S44" s="162"/>
      <c r="T44" s="66"/>
      <c r="U44" s="162"/>
      <c r="V44" s="66"/>
      <c r="W44" s="162"/>
      <c r="X44" s="66"/>
      <c r="Y44" s="162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>
        <v>0</v>
      </c>
      <c r="E45" s="162">
        <f t="shared" ref="E45" si="18">D45/1000</f>
        <v>0</v>
      </c>
      <c r="F45" s="66">
        <v>0</v>
      </c>
      <c r="G45" s="162">
        <f t="shared" ref="G45" si="19">F45/1000</f>
        <v>0</v>
      </c>
      <c r="H45" s="66">
        <v>0</v>
      </c>
      <c r="I45" s="162">
        <f t="shared" ref="I45" si="20">H45/1000</f>
        <v>0</v>
      </c>
      <c r="J45" s="66">
        <v>0</v>
      </c>
      <c r="K45" s="162">
        <f t="shared" ref="K45" si="21">J45/1000</f>
        <v>0</v>
      </c>
      <c r="L45" s="66">
        <v>0</v>
      </c>
      <c r="M45" s="162">
        <f t="shared" ref="M45" si="22">L45/1000</f>
        <v>0</v>
      </c>
      <c r="N45" s="66">
        <v>0</v>
      </c>
      <c r="O45" s="162">
        <f t="shared" ref="O45" si="23">N45/1000</f>
        <v>0</v>
      </c>
      <c r="P45" s="93"/>
      <c r="Q45" s="162"/>
      <c r="R45" s="94"/>
      <c r="S45" s="162"/>
      <c r="T45" s="66"/>
      <c r="U45" s="162"/>
      <c r="V45" s="66"/>
      <c r="W45" s="162"/>
      <c r="X45" s="66"/>
      <c r="Y45" s="162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2.7</v>
      </c>
      <c r="E53" s="68"/>
      <c r="F53" s="66">
        <v>3</v>
      </c>
      <c r="G53" s="68"/>
      <c r="H53" s="66">
        <v>2.4</v>
      </c>
      <c r="I53" s="68"/>
      <c r="J53" s="66">
        <v>2.5</v>
      </c>
      <c r="K53" s="68"/>
      <c r="L53" s="66">
        <v>2.2999999999999998</v>
      </c>
      <c r="M53" s="68"/>
      <c r="N53" s="66">
        <v>2.7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0.5</v>
      </c>
      <c r="E61" s="68"/>
      <c r="F61" s="66">
        <v>0.5</v>
      </c>
      <c r="G61" s="68"/>
      <c r="H61" s="66">
        <v>0.7</v>
      </c>
      <c r="I61" s="68"/>
      <c r="J61" s="66">
        <v>0.7</v>
      </c>
      <c r="K61" s="68"/>
      <c r="L61" s="66">
        <v>0.5</v>
      </c>
      <c r="M61" s="68"/>
      <c r="N61" s="66">
        <v>0.5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7.3</v>
      </c>
      <c r="E62" s="68"/>
      <c r="F62" s="66">
        <v>7</v>
      </c>
      <c r="G62" s="68"/>
      <c r="H62" s="66">
        <v>7.3</v>
      </c>
      <c r="I62" s="68"/>
      <c r="J62" s="66">
        <v>7.3</v>
      </c>
      <c r="K62" s="68"/>
      <c r="L62" s="66">
        <v>7.4</v>
      </c>
      <c r="M62" s="68"/>
      <c r="N62" s="66">
        <v>7.1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0.7</v>
      </c>
      <c r="E65" s="68"/>
      <c r="F65" s="66">
        <v>0.5</v>
      </c>
      <c r="G65" s="68"/>
      <c r="H65" s="66">
        <v>1.1000000000000001</v>
      </c>
      <c r="I65" s="68"/>
      <c r="J65" s="66">
        <v>1</v>
      </c>
      <c r="K65" s="68"/>
      <c r="L65" s="66">
        <v>0.7</v>
      </c>
      <c r="M65" s="68"/>
      <c r="N65" s="66">
        <v>0.6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39"/>
      <c r="B68" s="239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72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1" t="s">
        <v>97</v>
      </c>
      <c r="C73" s="88" t="s">
        <v>78</v>
      </c>
      <c r="D73" s="90">
        <v>0</v>
      </c>
      <c r="E73" s="65">
        <f t="shared" si="24"/>
        <v>0</v>
      </c>
      <c r="F73" s="90">
        <v>0</v>
      </c>
      <c r="G73" s="65">
        <f t="shared" si="25"/>
        <v>0</v>
      </c>
      <c r="H73" s="90">
        <v>0</v>
      </c>
      <c r="I73" s="65">
        <f t="shared" si="26"/>
        <v>0</v>
      </c>
      <c r="J73" s="90">
        <v>0</v>
      </c>
      <c r="K73" s="65">
        <f t="shared" si="27"/>
        <v>0</v>
      </c>
      <c r="L73" s="90">
        <v>0</v>
      </c>
      <c r="M73" s="65">
        <f t="shared" si="28"/>
        <v>0</v>
      </c>
      <c r="N73" s="90">
        <v>0</v>
      </c>
      <c r="O73" s="65">
        <f t="shared" si="29"/>
        <v>0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1" t="s">
        <v>49</v>
      </c>
      <c r="C74" s="88" t="s">
        <v>78</v>
      </c>
      <c r="D74" s="94">
        <v>0</v>
      </c>
      <c r="E74" s="65">
        <f t="shared" si="24"/>
        <v>0</v>
      </c>
      <c r="F74" s="94">
        <v>0</v>
      </c>
      <c r="G74" s="65">
        <f t="shared" si="25"/>
        <v>0</v>
      </c>
      <c r="H74" s="94">
        <v>0</v>
      </c>
      <c r="I74" s="65">
        <f t="shared" si="26"/>
        <v>0</v>
      </c>
      <c r="J74" s="94">
        <v>0</v>
      </c>
      <c r="K74" s="65">
        <f t="shared" si="27"/>
        <v>0</v>
      </c>
      <c r="L74" s="94">
        <v>0</v>
      </c>
      <c r="M74" s="65">
        <f t="shared" si="28"/>
        <v>0</v>
      </c>
      <c r="N74" s="94">
        <v>0</v>
      </c>
      <c r="O74" s="65">
        <f t="shared" si="29"/>
        <v>0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1" t="s">
        <v>96</v>
      </c>
      <c r="C75" s="88" t="s">
        <v>78</v>
      </c>
      <c r="D75" s="94">
        <v>0</v>
      </c>
      <c r="E75" s="65">
        <f t="shared" si="24"/>
        <v>0</v>
      </c>
      <c r="F75" s="94">
        <v>0</v>
      </c>
      <c r="G75" s="65">
        <f t="shared" si="25"/>
        <v>0</v>
      </c>
      <c r="H75" s="94">
        <v>0</v>
      </c>
      <c r="I75" s="65">
        <f t="shared" si="26"/>
        <v>0</v>
      </c>
      <c r="J75" s="94">
        <v>0</v>
      </c>
      <c r="K75" s="65">
        <f t="shared" si="27"/>
        <v>0</v>
      </c>
      <c r="L75" s="94">
        <v>0</v>
      </c>
      <c r="M75" s="65">
        <f t="shared" si="28"/>
        <v>0</v>
      </c>
      <c r="N75" s="94">
        <v>0</v>
      </c>
      <c r="O75" s="65">
        <f t="shared" si="29"/>
        <v>0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1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0.8</v>
      </c>
      <c r="I81" s="68"/>
      <c r="J81" s="68">
        <v>0.6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1" t="s">
        <v>65</v>
      </c>
      <c r="C83" s="88" t="s">
        <v>78</v>
      </c>
      <c r="D83" s="94" t="s">
        <v>370</v>
      </c>
      <c r="E83" s="162" t="e">
        <f t="shared" ref="E83" si="30">D83/1000</f>
        <v>#VALUE!</v>
      </c>
      <c r="F83" s="94" t="s">
        <v>370</v>
      </c>
      <c r="G83" s="162" t="e">
        <f t="shared" ref="G83" si="31">F83/1000</f>
        <v>#VALUE!</v>
      </c>
      <c r="H83" s="94" t="s">
        <v>370</v>
      </c>
      <c r="I83" s="162" t="e">
        <f t="shared" ref="I83" si="32">H83/1000</f>
        <v>#VALUE!</v>
      </c>
      <c r="J83" s="94" t="s">
        <v>370</v>
      </c>
      <c r="K83" s="162" t="e">
        <f t="shared" ref="K83" si="33">J83/1000</f>
        <v>#VALUE!</v>
      </c>
      <c r="L83" s="94" t="s">
        <v>370</v>
      </c>
      <c r="M83" s="162" t="e">
        <f t="shared" ref="M83" si="34">L83/1000</f>
        <v>#VALUE!</v>
      </c>
      <c r="N83" s="94" t="s">
        <v>370</v>
      </c>
      <c r="O83" s="162" t="e">
        <f t="shared" ref="O83" si="35">N83/1000</f>
        <v>#VALUE!</v>
      </c>
      <c r="P83" s="93"/>
      <c r="Q83" s="162"/>
      <c r="R83" s="94"/>
      <c r="S83" s="162"/>
      <c r="T83" s="66"/>
      <c r="U83" s="162"/>
      <c r="V83" s="94"/>
      <c r="W83" s="162"/>
      <c r="X83" s="94"/>
      <c r="Y83" s="162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1" t="s">
        <v>95</v>
      </c>
      <c r="C85" s="88" t="s">
        <v>78</v>
      </c>
      <c r="D85" s="94">
        <v>0</v>
      </c>
      <c r="E85" s="94"/>
      <c r="F85" s="94">
        <v>0</v>
      </c>
      <c r="G85" s="94"/>
      <c r="H85" s="94">
        <v>0</v>
      </c>
      <c r="I85" s="94"/>
      <c r="J85" s="94">
        <v>0</v>
      </c>
      <c r="K85" s="94"/>
      <c r="L85" s="94">
        <v>0</v>
      </c>
      <c r="M85" s="94"/>
      <c r="N85" s="94">
        <v>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1" t="s">
        <v>66</v>
      </c>
      <c r="C86" s="88" t="s">
        <v>78</v>
      </c>
      <c r="D86" s="94">
        <v>0</v>
      </c>
      <c r="E86" s="94"/>
      <c r="F86" s="94">
        <v>0</v>
      </c>
      <c r="G86" s="94"/>
      <c r="H86" s="94">
        <v>0</v>
      </c>
      <c r="I86" s="94"/>
      <c r="J86" s="94">
        <v>0</v>
      </c>
      <c r="K86" s="94"/>
      <c r="L86" s="94">
        <v>0</v>
      </c>
      <c r="M86" s="94"/>
      <c r="N86" s="94">
        <v>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1" t="s">
        <v>67</v>
      </c>
      <c r="C87" s="88" t="s">
        <v>78</v>
      </c>
      <c r="D87" s="68">
        <v>1.4</v>
      </c>
      <c r="E87" s="68"/>
      <c r="F87" s="68">
        <v>1.7</v>
      </c>
      <c r="G87" s="68"/>
      <c r="H87" s="68">
        <v>2.2999999999999998</v>
      </c>
      <c r="I87" s="68"/>
      <c r="J87" s="68">
        <v>1.9</v>
      </c>
      <c r="K87" s="68"/>
      <c r="L87" s="68">
        <v>1.3</v>
      </c>
      <c r="M87" s="68"/>
      <c r="N87" s="68">
        <v>1.4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1" t="s">
        <v>103</v>
      </c>
      <c r="C91" s="101" t="s">
        <v>75</v>
      </c>
      <c r="D91" s="68">
        <v>7.3</v>
      </c>
      <c r="E91" s="68"/>
      <c r="F91" s="68">
        <v>7</v>
      </c>
      <c r="G91" s="68"/>
      <c r="H91" s="68">
        <v>7.3</v>
      </c>
      <c r="I91" s="68"/>
      <c r="J91" s="68">
        <v>7.3</v>
      </c>
      <c r="K91" s="68"/>
      <c r="L91" s="68">
        <v>7.4</v>
      </c>
      <c r="M91" s="68"/>
      <c r="N91" s="68">
        <v>7.1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1" t="s">
        <v>104</v>
      </c>
      <c r="C94" s="88" t="s">
        <v>78</v>
      </c>
      <c r="D94" s="94">
        <v>0</v>
      </c>
      <c r="E94" s="94"/>
      <c r="F94" s="94">
        <v>0</v>
      </c>
      <c r="G94" s="94"/>
      <c r="H94" s="94">
        <v>0</v>
      </c>
      <c r="I94" s="94"/>
      <c r="J94" s="94">
        <v>0</v>
      </c>
      <c r="K94" s="94"/>
      <c r="L94" s="94">
        <v>0</v>
      </c>
      <c r="M94" s="94"/>
      <c r="N94" s="94">
        <v>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1" t="s">
        <v>68</v>
      </c>
      <c r="C95" s="88" t="s">
        <v>78</v>
      </c>
      <c r="D95" s="127" t="s">
        <v>370</v>
      </c>
      <c r="E95" s="162" t="e">
        <f t="shared" ref="E95" si="36">D95/1000</f>
        <v>#VALUE!</v>
      </c>
      <c r="F95" s="127" t="s">
        <v>370</v>
      </c>
      <c r="G95" s="162" t="e">
        <f t="shared" ref="G95" si="37">F95/1000</f>
        <v>#VALUE!</v>
      </c>
      <c r="H95" s="127" t="s">
        <v>370</v>
      </c>
      <c r="I95" s="162" t="e">
        <f t="shared" ref="I95" si="38">H95/1000</f>
        <v>#VALUE!</v>
      </c>
      <c r="J95" s="127" t="s">
        <v>370</v>
      </c>
      <c r="K95" s="162" t="e">
        <f t="shared" ref="K95" si="39">J95/1000</f>
        <v>#VALUE!</v>
      </c>
      <c r="L95" s="127" t="s">
        <v>370</v>
      </c>
      <c r="M95" s="162" t="e">
        <f t="shared" ref="M95" si="40">L95/1000</f>
        <v>#VALUE!</v>
      </c>
      <c r="N95" s="127" t="s">
        <v>370</v>
      </c>
      <c r="O95" s="162" t="e">
        <f t="shared" ref="O95" si="41">N95/1000</f>
        <v>#VALUE!</v>
      </c>
      <c r="P95" s="95"/>
      <c r="Q95" s="162"/>
      <c r="R95" s="127"/>
      <c r="S95" s="162"/>
      <c r="T95" s="128"/>
      <c r="U95" s="162"/>
      <c r="V95" s="127"/>
      <c r="W95" s="162"/>
      <c r="X95" s="127"/>
      <c r="Y95" s="162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63" t="s">
        <v>176</v>
      </c>
      <c r="C96" s="164"/>
      <c r="D96" s="132">
        <v>0</v>
      </c>
      <c r="E96" s="65">
        <f>D96/1000</f>
        <v>0</v>
      </c>
      <c r="F96" s="132">
        <v>0</v>
      </c>
      <c r="G96" s="65">
        <f>F96/1000</f>
        <v>0</v>
      </c>
      <c r="H96" s="132">
        <v>0</v>
      </c>
      <c r="I96" s="65">
        <f>H96/1000</f>
        <v>0</v>
      </c>
      <c r="J96" s="132">
        <v>0</v>
      </c>
      <c r="K96" s="65">
        <f>J96/1000</f>
        <v>0</v>
      </c>
      <c r="L96" s="132">
        <v>0</v>
      </c>
      <c r="M96" s="65">
        <f>L96/1000</f>
        <v>0</v>
      </c>
      <c r="N96" s="132">
        <v>0</v>
      </c>
      <c r="O96" s="65">
        <f>N96/1000</f>
        <v>0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40" t="s">
        <v>59</v>
      </c>
      <c r="C100" s="139" t="s">
        <v>60</v>
      </c>
      <c r="D100" s="68">
        <v>5.3</v>
      </c>
      <c r="E100" s="68"/>
      <c r="F100" s="68">
        <v>5.5</v>
      </c>
      <c r="G100" s="68"/>
      <c r="H100" s="68">
        <v>4.2</v>
      </c>
      <c r="I100" s="68"/>
      <c r="J100" s="68">
        <v>4.2</v>
      </c>
      <c r="K100" s="68"/>
      <c r="L100" s="68">
        <v>4.3</v>
      </c>
      <c r="M100" s="68"/>
      <c r="N100" s="68">
        <v>4.3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8" t="s">
        <v>219</v>
      </c>
      <c r="C101" s="139"/>
      <c r="D101" s="68">
        <v>0.19</v>
      </c>
      <c r="E101" s="68"/>
      <c r="F101" s="68">
        <v>0</v>
      </c>
      <c r="G101" s="68"/>
      <c r="H101" s="68">
        <v>0.13</v>
      </c>
      <c r="I101" s="68"/>
      <c r="J101" s="68">
        <v>0.13</v>
      </c>
      <c r="K101" s="68"/>
      <c r="L101" s="68">
        <v>0.06</v>
      </c>
      <c r="M101" s="68"/>
      <c r="N101" s="68">
        <v>0.05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39"/>
      <c r="B132" s="239"/>
      <c r="C132" s="172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72"/>
      <c r="Q132" s="172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80">
        <v>45992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81">
        <v>45992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45993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45994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45995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45996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45997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45998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45999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46000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46001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46002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46003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46004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46005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46006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46007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46008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46009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46010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46011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46012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46013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46014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46015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46016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46017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46018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46019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46020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46021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46022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0" t="s">
        <v>355</v>
      </c>
      <c r="CA3" s="161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2026-02-03T07:23:12Z</dcterms:modified>
</cp:coreProperties>
</file>