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4月月報\"/>
    </mc:Choice>
  </mc:AlternateContent>
  <bookViews>
    <workbookView xWindow="0" yWindow="0" windowWidth="28800" windowHeight="12360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AH6" i="7"/>
  <c r="AI6" i="7" s="1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<sst xmlns="http://schemas.openxmlformats.org/spreadsheetml/2006/main" count="3708" uniqueCount="391">
  <si>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</si>
  <si>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</si>
  <si>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</si>
  <si>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</si>
  <si>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</si>
  <si>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</si>
  <si>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</si>
  <si>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</si>
  <si>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</si>
  <si>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</si>
  <si>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</si>
  <si>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</si>
  <si>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</si>
  <si>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</si>
  <si>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</si>
  <si>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</si>
  <si>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</si>
  <si>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</si>
  <si>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</si>
  <si>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</si>
  <si>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</si>
  <si>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</si>
  <si>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</si>
  <si>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</si>
  <si>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</si>
  <si>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</si>
  <si>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</si>
  <si>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</si>
  <si>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</si>
  <si>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</si>
  <si>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</si>
  <si>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</si>
  <si>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</si>
  <si>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</si>
  <si>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</si>
  <si>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</si>
  <si>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</si>
  <si>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</si>
  <si>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</si>
  <si>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</si>
  <si>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</si>
  <si>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</si>
  <si>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</si>
  <si>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</si>
  <si>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</si>
  <si>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</si>
  <si>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</si>
  <si>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</si>
  <si>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</si>
  <si>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</si>
  <si>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</si>
  <si>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</si>
  <si>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</si>
  <si>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</si>
  <si>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</si>
  <si>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</si>
  <si>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</si>
  <si>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</si>
  <si>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</si>
  <si>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</si>
  <si>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</si>
  <si>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</si>
  <si>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</si>
  <si>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</si>
  <si>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</si>
  <si>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</si>
  <si>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</si>
  <si>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</si>
  <si>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</si>
  <si>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</si>
  <si>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</si>
  <si>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</si>
  <si>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</si>
  <si>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</si>
  <si>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</si>
  <si>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</si>
  <si>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</si>
  <si>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</si>
  <si>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</si>
  <si>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</si>
  <si>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</si>
  <si>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</si>
  <si>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</si>
  <si>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</si>
  <si>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</si>
  <si>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</si>
  <si>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</si>
  <si>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</si>
  <si>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</si>
  <si>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</si>
  <si>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</si>
  <si>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</si>
  <si>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</si>
  <si>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</si>
  <si>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</si>
  <si>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</si>
  <si>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</si>
  <si>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</si>
  <si>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</si>
  <si>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</si>
  <si>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</si>
  <si>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</si>
  <si>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</si>
  <si>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</si>
  <si>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</si>
  <si>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</si>
  <si>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</si>
  <si>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</si>
  <si>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</si>
  <si>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</si>
  <si>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</si>
  <si>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</si>
  <si>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</si>
  <si>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</si>
  <si>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</si>
  <si>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</si>
  <si>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</si>
  <si>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</si>
  <si>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</si>
  <si>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</si>
  <si>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</si>
  <si>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</si>
  <si>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</si>
  <si>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</si>
  <si>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</si>
  <si>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</si>
  <si>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</si>
  <si>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</si>
  <si>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</si>
  <si>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</si>
  <si>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</si>
  <si>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</si>
  <si>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</si>
  <si>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</si>
  <si>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</si>
  <si>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</si>
  <si>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</si>
  <si>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</si>
  <si>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</si>
  <si>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</si>
  <si>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</si>
  <si>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</si>
  <si>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</si>
  <si>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</si>
  <si>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</si>
  <si>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</si>
  <si>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</si>
  <si>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</si>
  <si>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</si>
  <si>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</si>
  <si>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</si>
  <si>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</si>
  <si>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</si>
  <si>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</si>
  <si>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</si>
  <si>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</si>
  <si>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</si>
  <si>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</si>
  <si>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</si>
  <si>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</si>
  <si>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</si>
  <si>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</si>
  <si>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</si>
  <si>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</si>
  <si>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</si>
  <si>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</si>
  <si>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</si>
  <si>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</si>
  <si>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</si>
  <si>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</si>
  <si>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</si>
  <si>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</si>
  <si>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</si>
  <si>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</si>
  <si>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</si>
  <si>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</si>
  <si>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</si>
  <si>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</si>
  <si>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</si>
  <si>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</si>
  <si>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</si>
  <si>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</si>
  <si>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</si>
  <si>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</si>
  <si>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</si>
  <si>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</si>
  <si>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</si>
  <si>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</si>
  <si>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</si>
  <si>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</si>
  <si>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</si>
  <si>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</si>
  <si>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</si>
  <si>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</si>
  <si>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</si>
  <si>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</si>
  <si>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</si>
  <si>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</si>
  <si>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</si>
  <si>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</si>
  <si>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</si>
  <si>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</si>
  <si>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</si>
  <si>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</si>
  <si>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</si>
  <si>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</si>
  <si>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</si>
  <si>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</si>
  <si>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</si>
  <si>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</si>
  <si>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</si>
  <si>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</si>
  <si>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</si>
  <si>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</si>
  <si>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</si>
  <si>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</si>
  <si>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</si>
  <si>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</si>
  <si>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</si>
  <si>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</si>
  <si>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</si>
  <si>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</si>
  <si>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</si>
  <si>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</si>
  <si>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</si>
  <si>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</si>
  <si>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</si>
  <si>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</si>
  <si>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</si>
  <si>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</si>
  <si>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</si>
  <si>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</si>
  <si>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</si>
  <si>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</si>
  <si>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</si>
  <si>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</si>
  <si>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</si>
  <si>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</si>
  <si>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</si>
  <si>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</si>
  <si>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</si>
  <si>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</si>
  <si>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</si>
  <si>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</si>
  <si>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</si>
  <si>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</si>
  <si>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</si>
  <si>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</si>
  <si>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</si>
  <si>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</si>
  <si>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</si>
  <si>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</si>
  <si>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</si>
  <si>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</si>
  <si>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</si>
  <si>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</si>
  <si>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</si>
  <si>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</si>
  <si>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</si>
  <si>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</si>
  <si>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</si>
  <si>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</si>
  <si>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</si>
  <si>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</si>
  <si>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</si>
  <si>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</si>
  <si>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</si>
  <si>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</si>
  <si>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</si>
  <si>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</si>
  <si>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</si>
  <si>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</si>
  <si>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</si>
  <si>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</si>
  <si>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</si>
  <si>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</si>
  <si>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</si>
  <si>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</si>
  <si>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</si>
  <si>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</si>
  <si>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</si>
  <si>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</si>
  <si>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</si>
  <si>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</si>
  <si>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</si>
  <si>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</si>
  <si>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</si>
  <si>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</si>
  <si>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</si>
  <si>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</si>
  <si>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</si>
  <si>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</si>
  <si>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</si>
  <si>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</si>
  <si>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</si>
  <si>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</si>
  <si>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</si>
  <si>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</si>
  <si>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</si>
  <si>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</si>
  <si>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</si>
  <si>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</si>
  <si>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</si>
  <si>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</si>
  <si>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</si>
  <si>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</si>
  <si>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</si>
  <si>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</si>
  <si>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</si>
  <si>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</si>
  <si>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</si>
  <si>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</si>
  <si>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</si>
  <si>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</si>
  <si>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</si>
  <si>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</si>
  <si>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</si>
  <si>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</si>
  <si>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</si>
  <si>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</si>
  <si>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</si>
  <si>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</si>
  <si>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</si>
  <si>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</si>
  <si>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</si>
  <si>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</si>
  <si>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</si>
  <si>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</si>
  <si>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</si>
  <si>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</si>
  <si>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</si>
  <si>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</si>
  <si>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</si>
  <si>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</si>
  <si>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</si>
  <si>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</si>
  <si>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</si>
  <si>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</si>
  <si>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</si>
  <si>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</si>
  <si>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</si>
  <si>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</si>
  <si>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</si>
  <si>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</si>
  <si>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</si>
  <si>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</si>
  <si>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</si>
  <si>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</si>
  <si>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</si>
  <si>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</si>
  <si>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</si>
  <si>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</si>
  <si>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</si>
  <si>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</si>
  <si>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</si>
  <si>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</si>
  <si>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</si>
  <si>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</si>
  <si>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</si>
  <si>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</si>
  <si>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</si>
  <si>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</si>
  <si>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</si>
  <si>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</si>
  <si>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</si>
  <si>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</si>
  <si>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</si>
  <si>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</si>
  <si>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</si>
  <si>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</si>
  <si>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</si>
  <si>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</t>
  </si>
  <si>
    <t>晴/雨</t>
  </si>
  <si>
    <t>曇/晴</t>
  </si>
  <si>
    <t>曇</t>
  </si>
  <si>
    <t>曇|雨</t>
  </si>
  <si>
    <t>雨</t>
  </si>
  <si>
    <t>晴|曇</t>
  </si>
  <si>
    <t>晴/曇</t>
  </si>
  <si>
    <t>雨/晴</t>
  </si>
  <si>
    <t>曇|晴</t>
  </si>
  <si>
    <t>0.00005未満</t>
  </si>
  <si>
    <t>0.004未満</t>
  </si>
  <si>
    <t>0.001未満</t>
  </si>
  <si>
    <t>0.05未満</t>
  </si>
  <si>
    <t>0.002未満</t>
  </si>
  <si>
    <t>0.1未満</t>
  </si>
  <si>
    <t>晴|曇</t>
    <phoneticPr fontId="2"/>
  </si>
  <si>
    <t>曇</t>
    <phoneticPr fontId="2"/>
  </si>
  <si>
    <t>不検出</t>
    <rPh sb="0" eb="3">
      <t>フケンシュツ</t>
    </rPh>
    <phoneticPr fontId="2"/>
  </si>
  <si>
    <t>異常なし</t>
    <rPh sb="0" eb="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</si>
</sst>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0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2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5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2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center" vertical="center"/>
    </xf>
    <xf numFmtId="176" fontId="18" fillId="0" borderId="40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3" xfId="0" applyNumberFormat="1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6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9" xfId="0" applyNumberFormat="1" applyFont="1" applyFill="1" applyBorder="1" applyAlignment="1">
      <alignment horizontal="center" vertical="center" shrinkToFit="1"/>
    </xf>
    <xf numFmtId="0" fontId="22" fillId="0" borderId="42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2" xfId="3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60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9" xfId="0" applyFont="1" applyFill="1" applyBorder="1">
      <alignment vertical="center"/>
    </xf>
    <xf numFmtId="0" fontId="22" fillId="0" borderId="43" xfId="3" applyNumberFormat="1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3" xfId="0" applyNumberFormat="1" applyFont="1" applyFill="1" applyBorder="1" applyAlignment="1">
      <alignment vertical="center"/>
    </xf>
    <xf numFmtId="182" fontId="25" fillId="0" borderId="53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4" xfId="0" applyNumberFormat="1" applyFont="1" applyFill="1" applyBorder="1" applyAlignment="1">
      <alignment horizontal="center" vertical="center" shrinkToFit="1"/>
    </xf>
    <xf numFmtId="187" fontId="18" fillId="0" borderId="49" xfId="0" applyNumberFormat="1" applyFont="1" applyFill="1" applyBorder="1" applyAlignment="1">
      <alignment horizontal="center" vertical="center" shrinkToFit="1"/>
    </xf>
    <xf numFmtId="0" fontId="18" fillId="0" borderId="49" xfId="0" applyNumberFormat="1" applyFont="1" applyFill="1" applyBorder="1" applyAlignment="1">
      <alignment horizontal="center" vertical="center" shrinkToFit="1"/>
    </xf>
    <xf numFmtId="176" fontId="18" fillId="0" borderId="50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2" fillId="0" borderId="46" xfId="3" quotePrefix="1" applyNumberFormat="1" applyFont="1" applyFill="1" applyBorder="1" applyAlignment="1">
      <alignment vertical="center"/>
    </xf>
    <xf numFmtId="0" fontId="22" fillId="0" borderId="59" xfId="3" quotePrefix="1" applyNumberFormat="1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184" fontId="18" fillId="0" borderId="49" xfId="0" applyNumberFormat="1" applyFont="1" applyFill="1" applyBorder="1" applyAlignment="1">
      <alignment horizontal="center" vertical="center" shrinkToFit="1"/>
    </xf>
    <xf numFmtId="186" fontId="18" fillId="0" borderId="49" xfId="0" applyNumberFormat="1" applyFont="1" applyFill="1" applyBorder="1" applyAlignment="1">
      <alignment horizontal="center" vertical="center" shrinkToFit="1"/>
    </xf>
    <xf numFmtId="183" fontId="18" fillId="0" borderId="49" xfId="0" applyNumberFormat="1" applyFont="1" applyFill="1" applyBorder="1" applyAlignment="1">
      <alignment horizontal="center" vertical="center" shrinkToFit="1"/>
    </xf>
    <xf numFmtId="2" fontId="18" fillId="0" borderId="49" xfId="0" applyNumberFormat="1" applyFont="1" applyFill="1" applyBorder="1" applyAlignment="1">
      <alignment horizontal="center" vertical="center" shrinkToFit="1"/>
    </xf>
    <xf numFmtId="185" fontId="18" fillId="0" borderId="49" xfId="0" applyNumberFormat="1" applyFont="1" applyFill="1" applyBorder="1" applyAlignment="1">
      <alignment horizontal="center" vertical="center" shrinkToFit="1"/>
    </xf>
    <xf numFmtId="176" fontId="18" fillId="0" borderId="38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0" fontId="22" fillId="0" borderId="68" xfId="3" quotePrefix="1" applyNumberFormat="1" applyFont="1" applyFill="1" applyBorder="1" applyAlignment="1">
      <alignment vertical="center"/>
    </xf>
    <xf numFmtId="0" fontId="18" fillId="0" borderId="68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69" xfId="0" applyFill="1" applyBorder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85" fontId="18" fillId="0" borderId="40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182" fontId="25" fillId="0" borderId="53" xfId="0" applyNumberFormat="1" applyFont="1" applyFill="1" applyBorder="1" applyAlignment="1">
      <alignment horizontal="lef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5" xfId="0" applyFont="1" applyFill="1" applyBorder="1" applyAlignment="1">
      <alignment horizontal="center" vertical="top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 applyFill="1" applyAlignment="1">
      <alignment vertical="center"/>
    </xf>
    <xf numFmtId="0" fontId="18" fillId="0" borderId="5" xfId="0" applyNumberFormat="1" applyFont="1" applyFill="1" applyBorder="1" applyAlignment="1">
      <alignment horizontal="center" vertical="center" shrinkToFit="1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1" xfId="0" applyNumberFormat="1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76" fontId="18" fillId="0" borderId="39" xfId="0" applyNumberFormat="1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76" fontId="18" fillId="0" borderId="46" xfId="0" applyNumberFormat="1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179" fontId="18" fillId="0" borderId="4" xfId="0" applyNumberFormat="1" applyFont="1" applyFill="1" applyBorder="1" applyAlignment="1">
      <alignment horizontal="center" vertical="center" shrinkToFit="1"/>
    </xf>
    <xf numFmtId="179" fontId="18" fillId="0" borderId="73" xfId="0" applyNumberFormat="1" applyFont="1" applyFill="1" applyBorder="1" applyAlignment="1">
      <alignment horizontal="center" vertical="center" shrinkToFit="1"/>
    </xf>
    <xf numFmtId="0" fontId="18" fillId="0" borderId="73" xfId="0" applyFont="1" applyFill="1" applyBorder="1" applyAlignment="1">
      <alignment horizontal="center" vertical="center" shrinkToFit="1"/>
    </xf>
    <xf numFmtId="183" fontId="18" fillId="0" borderId="73" xfId="0" applyNumberFormat="1" applyFont="1" applyFill="1" applyBorder="1" applyAlignment="1">
      <alignment horizontal="center" vertical="center" shrinkToFit="1"/>
    </xf>
    <xf numFmtId="176" fontId="18" fillId="0" borderId="73" xfId="0" applyNumberFormat="1" applyFont="1" applyFill="1" applyBorder="1" applyAlignment="1">
      <alignment horizontal="center" vertical="center" shrinkToFit="1"/>
    </xf>
    <xf numFmtId="20" fontId="18" fillId="0" borderId="1" xfId="0" applyNumberFormat="1" applyFont="1" applyFill="1" applyBorder="1" applyAlignment="1">
      <alignment horizontal="center" vertical="center" shrinkToFit="1"/>
    </xf>
    <xf numFmtId="20" fontId="18" fillId="0" borderId="5" xfId="0" applyNumberFormat="1" applyFont="1" applyFill="1" applyBorder="1" applyAlignment="1">
      <alignment horizontal="center" vertical="center" shrinkToFit="1"/>
    </xf>
    <xf numFmtId="14" fontId="18" fillId="0" borderId="33" xfId="0" applyNumberFormat="1" applyFont="1" applyFill="1" applyBorder="1" applyAlignment="1">
      <alignment horizontal="center" vertical="center" shrinkToFi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188" fontId="25" fillId="0" borderId="53" xfId="0" applyNumberFormat="1" applyFont="1" applyFill="1" applyBorder="1" applyAlignment="1">
      <alignment horizontal="right" vertical="center"/>
    </xf>
    <xf numFmtId="182" fontId="25" fillId="0" borderId="53" xfId="0" applyNumberFormat="1" applyFont="1" applyFill="1" applyBorder="1" applyAlignment="1">
      <alignment horizontal="left" vertical="center"/>
    </xf>
    <xf numFmtId="0" fontId="20" fillId="0" borderId="56" xfId="0" applyFont="1" applyFill="1" applyBorder="1" applyAlignment="1">
      <alignment horizontal="left" vertical="top"/>
    </xf>
    <xf numFmtId="0" fontId="20" fillId="0" borderId="57" xfId="0" applyFont="1" applyFill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67" xfId="0" applyFont="1" applyFill="1" applyBorder="1" applyAlignment="1">
      <alignment horizontal="left" vertical="top" wrapText="1"/>
    </xf>
    <xf numFmtId="0" fontId="20" fillId="0" borderId="7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6" xfId="0" applyFont="1" applyFill="1" applyBorder="1" applyAlignment="1">
      <alignment horizontal="left" vertical="top" wrapText="1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24" xfId="0" applyFont="1" applyFill="1" applyBorder="1" applyAlignment="1">
      <alignment horizontal="left" vertical="top" wrapText="1"/>
    </xf>
    <xf numFmtId="0" fontId="21" fillId="0" borderId="23" xfId="0" applyFont="1" applyFill="1" applyBorder="1" applyAlignment="1">
      <alignment horizontal="left" vertical="top" wrapText="1"/>
    </xf>
    <xf numFmtId="0" fontId="21" fillId="0" borderId="27" xfId="0" applyFont="1" applyFill="1" applyBorder="1" applyAlignment="1">
      <alignment horizontal="left" vertical="top" wrapText="1"/>
    </xf>
    <xf numFmtId="0" fontId="21" fillId="0" borderId="28" xfId="0" applyFont="1" applyFill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/>
    </xf>
    <xf numFmtId="0" fontId="20" fillId="0" borderId="3" xfId="0" applyFont="1" applyFill="1" applyBorder="1" applyAlignment="1">
      <alignment horizontal="left" vertical="top" wrapText="1" shrinkToFit="1"/>
    </xf>
    <xf numFmtId="0" fontId="20" fillId="0" borderId="29" xfId="0" applyFont="1" applyFill="1" applyBorder="1" applyAlignment="1">
      <alignment horizontal="left" vertical="top" wrapText="1" shrinkToFi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Fill="1" applyBorder="1" applyAlignment="1">
      <alignment horizontal="left" vertical="top" wrapText="1" shrinkToFit="1"/>
    </xf>
    <xf numFmtId="0" fontId="20" fillId="0" borderId="72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Fill="1" applyBorder="1" applyAlignment="1">
      <alignment horizontal="left" vertical="top" wrapText="1" shrinkToFit="1"/>
    </xf>
    <xf numFmtId="0" fontId="20" fillId="0" borderId="70" xfId="0" applyFont="1" applyFill="1" applyBorder="1" applyAlignment="1">
      <alignment horizontal="left" vertical="top" wrapText="1" shrinkToFit="1"/>
    </xf>
    <xf numFmtId="0" fontId="20" fillId="0" borderId="65" xfId="0" applyFont="1" applyFill="1" applyBorder="1" applyAlignment="1">
      <alignment horizontal="left" vertical="top" wrapText="1" shrinkToFit="1"/>
    </xf>
    <xf numFmtId="0" fontId="20" fillId="0" borderId="66" xfId="0" applyFont="1" applyFill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1" fontId="25" fillId="0" borderId="53" xfId="0" applyNumberFormat="1" applyFont="1" applyFill="1" applyBorder="1" applyAlignment="1">
      <alignment horizontal="right" vertical="center"/>
    </xf>
    <xf numFmtId="181" fontId="19" fillId="0" borderId="0" xfId="0" applyNumberFormat="1" applyFont="1" applyFill="1" applyAlignment="1">
      <alignment horizontal="right" vertical="center"/>
    </xf>
    <xf numFmtId="0" fontId="20" fillId="0" borderId="56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top" wrapText="1"/>
    </xf>
    <xf numFmtId="0" fontId="20" fillId="0" borderId="55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18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zoomScaleNormal="100" zoomScaleSheetLayoutView="100" workbookViewId="0">
      <selection activeCell="H101" sqref="H101"/>
    </sheetView>
  </sheetViews>
  <sheetFormatPr defaultColWidth="9" defaultRowHeight="9.75"/>
  <cols>
    <col min="1" max="1" width="3.125" style="32" customWidth="1"/>
    <col min="2" max="2" width="25.625" style="32" customWidth="1"/>
    <col min="3" max="3" width="6" style="32" customWidth="1"/>
    <col min="4" max="15" width="12.625" style="33" customWidth="1"/>
    <col min="16" max="17" width="9.875" style="33" hidden="1" customWidth="1"/>
    <col min="18" max="34" width="5.625" style="165" hidden="1" customWidth="1"/>
    <col min="35" max="35" width="11.625" style="34" hidden="1" customWidth="1"/>
    <col min="36" max="36" width="3.125" style="34" customWidth="1"/>
    <col min="37" max="16384" width="9" style="32"/>
  </cols>
  <sheetData>
    <row r="1" spans="1:36"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6" ht="11.25">
      <c r="A2" s="237">
        <v>44927</v>
      </c>
      <c r="B2" s="237"/>
      <c r="C2" s="238">
        <v>45017</v>
      </c>
      <c r="D2" s="238"/>
      <c r="J2" s="215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6" ht="9.9499999999999993" customHeight="1" thickBot="1"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6" ht="11.1" customHeight="1">
      <c r="A4" s="35"/>
      <c r="B4" s="36"/>
      <c r="C4" s="37" t="s">
        <v>87</v>
      </c>
      <c r="D4" s="243" t="s">
        <v>338</v>
      </c>
      <c r="E4" s="253" t="s">
        <v>341</v>
      </c>
      <c r="F4" s="243" t="s">
        <v>344</v>
      </c>
      <c r="G4" s="253" t="s">
        <v>348</v>
      </c>
      <c r="H4" s="243" t="s">
        <v>350</v>
      </c>
      <c r="I4" s="273" t="s">
        <v>353</v>
      </c>
      <c r="J4" s="241"/>
      <c r="K4" s="261"/>
      <c r="L4" s="259"/>
      <c r="M4" s="257"/>
      <c r="N4" s="255"/>
      <c r="O4" s="275"/>
      <c r="P4" s="281"/>
      <c r="Q4" s="267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6" ht="11.1" customHeight="1">
      <c r="A5" s="38"/>
      <c r="B5" s="39"/>
      <c r="C5" s="40"/>
      <c r="D5" s="244"/>
      <c r="E5" s="254"/>
      <c r="F5" s="244"/>
      <c r="G5" s="254"/>
      <c r="H5" s="244"/>
      <c r="I5" s="274"/>
      <c r="J5" s="242"/>
      <c r="K5" s="262"/>
      <c r="L5" s="260"/>
      <c r="M5" s="258"/>
      <c r="N5" s="256"/>
      <c r="O5" s="276"/>
      <c r="P5" s="282"/>
      <c r="Q5" s="268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</row>
    <row r="6" spans="1:36" ht="11.1" customHeight="1">
      <c r="A6" s="38"/>
      <c r="B6" s="41"/>
      <c r="C6" s="42" t="s">
        <v>88</v>
      </c>
      <c r="D6" s="245" t="s">
        <v>339</v>
      </c>
      <c r="E6" s="247" t="s">
        <v>342</v>
      </c>
      <c r="F6" s="245" t="s">
        <v>345</v>
      </c>
      <c r="G6" s="251" t="s">
        <v>347</v>
      </c>
      <c r="H6" s="263" t="s">
        <v>351</v>
      </c>
      <c r="I6" s="277" t="s">
        <v>354</v>
      </c>
      <c r="J6" s="249"/>
      <c r="K6" s="265"/>
      <c r="L6" s="247"/>
      <c r="M6" s="245"/>
      <c r="N6" s="247"/>
      <c r="O6" s="279"/>
      <c r="P6" s="269"/>
      <c r="Q6" s="271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6" ht="11.1" customHeight="1" thickBot="1">
      <c r="A7" s="45" t="s">
        <v>85</v>
      </c>
      <c r="B7" s="46" t="s">
        <v>86</v>
      </c>
      <c r="C7" s="47"/>
      <c r="D7" s="246"/>
      <c r="E7" s="248"/>
      <c r="F7" s="246"/>
      <c r="G7" s="252"/>
      <c r="H7" s="264"/>
      <c r="I7" s="278"/>
      <c r="J7" s="250"/>
      <c r="K7" s="266"/>
      <c r="L7" s="248"/>
      <c r="M7" s="246"/>
      <c r="N7" s="248"/>
      <c r="O7" s="280"/>
      <c r="P7" s="270"/>
      <c r="Q7" s="272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</row>
    <row r="8" spans="1:36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</row>
    <row r="9" spans="1:36" ht="11.1" customHeight="1">
      <c r="A9" s="55">
        <v>1</v>
      </c>
      <c r="B9" s="56" t="s">
        <v>80</v>
      </c>
      <c r="C9" s="57" t="s">
        <v>75</v>
      </c>
      <c r="D9" s="236">
        <v>45034</v>
      </c>
      <c r="E9" s="236">
        <v>45034</v>
      </c>
      <c r="F9" s="236">
        <v>45034</v>
      </c>
      <c r="G9" s="236">
        <v>45034</v>
      </c>
      <c r="H9" s="236">
        <v>45034</v>
      </c>
      <c r="I9" s="236">
        <v>45034</v>
      </c>
      <c r="J9" s="229"/>
      <c r="K9" s="168"/>
      <c r="L9" s="168"/>
      <c r="M9" s="168"/>
      <c r="N9" s="168"/>
      <c r="O9" s="230"/>
      <c r="P9" s="168"/>
      <c r="Q9" s="169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  <c r="AJ9" s="63"/>
    </row>
    <row r="10" spans="1:36" ht="11.1" customHeight="1">
      <c r="A10" s="64">
        <v>2</v>
      </c>
      <c r="B10" s="65" t="s">
        <v>81</v>
      </c>
      <c r="C10" s="66" t="s">
        <v>75</v>
      </c>
      <c r="D10" s="234">
        <v>0.43472222222222223</v>
      </c>
      <c r="E10" s="234">
        <v>0.45347222222222222</v>
      </c>
      <c r="F10" s="234">
        <v>0.41180555555555554</v>
      </c>
      <c r="G10" s="234">
        <v>0.42708333333333331</v>
      </c>
      <c r="H10" s="234">
        <v>0.3972222222222222</v>
      </c>
      <c r="I10" s="235">
        <v>0.38611111111111113</v>
      </c>
      <c r="J10" s="69"/>
      <c r="K10" s="69"/>
      <c r="L10" s="69"/>
      <c r="M10" s="69"/>
      <c r="N10" s="69"/>
      <c r="O10" s="170"/>
      <c r="P10" s="179"/>
      <c r="Q10" s="170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  <c r="AJ10" s="63"/>
    </row>
    <row r="11" spans="1:36" ht="11.1" customHeight="1">
      <c r="A11" s="64">
        <v>3</v>
      </c>
      <c r="B11" s="65" t="s">
        <v>82</v>
      </c>
      <c r="C11" s="66" t="s">
        <v>75</v>
      </c>
      <c r="D11" s="69" t="s">
        <v>377</v>
      </c>
      <c r="E11" s="216" t="s">
        <v>387</v>
      </c>
      <c r="F11" s="216" t="s">
        <v>387</v>
      </c>
      <c r="G11" s="216" t="s">
        <v>387</v>
      </c>
      <c r="H11" s="216" t="s">
        <v>387</v>
      </c>
      <c r="I11" s="216" t="s">
        <v>387</v>
      </c>
      <c r="J11" s="69"/>
      <c r="K11" s="69"/>
      <c r="L11" s="69"/>
      <c r="M11" s="69"/>
      <c r="N11" s="69"/>
      <c r="O11" s="171"/>
      <c r="P11" s="67"/>
      <c r="Q11" s="171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  <c r="AJ11" s="63"/>
    </row>
    <row r="12" spans="1:36" ht="11.1" customHeight="1">
      <c r="A12" s="64">
        <v>4</v>
      </c>
      <c r="B12" s="65" t="s">
        <v>83</v>
      </c>
      <c r="C12" s="66" t="s">
        <v>75</v>
      </c>
      <c r="D12" s="69" t="s">
        <v>374</v>
      </c>
      <c r="E12" s="216" t="s">
        <v>388</v>
      </c>
      <c r="F12" s="216" t="s">
        <v>388</v>
      </c>
      <c r="G12" s="216" t="s">
        <v>388</v>
      </c>
      <c r="H12" s="216" t="s">
        <v>388</v>
      </c>
      <c r="I12" s="216" t="s">
        <v>388</v>
      </c>
      <c r="J12" s="69"/>
      <c r="K12" s="69"/>
      <c r="L12" s="69"/>
      <c r="M12" s="69"/>
      <c r="N12" s="69"/>
      <c r="O12" s="171"/>
      <c r="P12" s="67"/>
      <c r="Q12" s="171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  <c r="AJ12" s="63"/>
    </row>
    <row r="13" spans="1:36" ht="11.1" customHeight="1">
      <c r="A13" s="64">
        <v>5</v>
      </c>
      <c r="B13" s="65" t="s">
        <v>44</v>
      </c>
      <c r="C13" s="66" t="s">
        <v>84</v>
      </c>
      <c r="D13" s="71">
        <v>14.7</v>
      </c>
      <c r="E13" s="71">
        <v>20.100000000000001</v>
      </c>
      <c r="F13" s="71">
        <v>13.1</v>
      </c>
      <c r="G13" s="71">
        <v>16.399999999999999</v>
      </c>
      <c r="H13" s="71">
        <v>13.2</v>
      </c>
      <c r="I13" s="217">
        <v>15.3</v>
      </c>
      <c r="J13" s="71"/>
      <c r="K13" s="71"/>
      <c r="L13" s="71"/>
      <c r="M13" s="71"/>
      <c r="N13" s="71"/>
      <c r="O13" s="137"/>
      <c r="P13" s="70"/>
      <c r="Q13" s="137"/>
      <c r="R13" s="70" t="s">
        <v>370</v>
      </c>
      <c r="S13" s="71" t="s">
        <v>370</v>
      </c>
      <c r="T13" s="71" t="s">
        <v>370</v>
      </c>
      <c r="U13" s="71" t="s">
        <v>370</v>
      </c>
      <c r="V13" s="71" t="s">
        <v>370</v>
      </c>
      <c r="W13" s="71" t="s">
        <v>370</v>
      </c>
      <c r="X13" s="71" t="s">
        <v>370</v>
      </c>
      <c r="Y13" s="71" t="s">
        <v>370</v>
      </c>
      <c r="Z13" s="71" t="s">
        <v>370</v>
      </c>
      <c r="AA13" s="71" t="s">
        <v>370</v>
      </c>
      <c r="AB13" s="71" t="s">
        <v>370</v>
      </c>
      <c r="AC13" s="71" t="s">
        <v>370</v>
      </c>
      <c r="AD13" s="71" t="s">
        <v>370</v>
      </c>
      <c r="AE13" s="71" t="s">
        <v>370</v>
      </c>
      <c r="AF13" s="71" t="s">
        <v>370</v>
      </c>
      <c r="AG13" s="71" t="s">
        <v>370</v>
      </c>
      <c r="AH13" s="71" t="s">
        <v>370</v>
      </c>
      <c r="AI13" s="72" t="e">
        <v>#REF!</v>
      </c>
      <c r="AJ13" s="73"/>
    </row>
    <row r="14" spans="1:36" ht="11.1" customHeight="1" thickBot="1">
      <c r="A14" s="74">
        <v>6</v>
      </c>
      <c r="B14" s="75" t="s">
        <v>45</v>
      </c>
      <c r="C14" s="76" t="s">
        <v>84</v>
      </c>
      <c r="D14" s="78">
        <v>12.2</v>
      </c>
      <c r="E14" s="78">
        <v>15</v>
      </c>
      <c r="F14" s="78">
        <v>11.1</v>
      </c>
      <c r="G14" s="78">
        <v>13.9</v>
      </c>
      <c r="H14" s="78">
        <v>12.4</v>
      </c>
      <c r="I14" s="218">
        <v>14.1</v>
      </c>
      <c r="J14" s="78"/>
      <c r="K14" s="78"/>
      <c r="L14" s="78"/>
      <c r="M14" s="78"/>
      <c r="N14" s="78"/>
      <c r="O14" s="186"/>
      <c r="P14" s="77"/>
      <c r="Q14" s="172"/>
      <c r="R14" s="70" t="s">
        <v>370</v>
      </c>
      <c r="S14" s="71" t="s">
        <v>370</v>
      </c>
      <c r="T14" s="71" t="s">
        <v>370</v>
      </c>
      <c r="U14" s="71" t="s">
        <v>370</v>
      </c>
      <c r="V14" s="71" t="s">
        <v>370</v>
      </c>
      <c r="W14" s="71" t="s">
        <v>370</v>
      </c>
      <c r="X14" s="71" t="s">
        <v>370</v>
      </c>
      <c r="Y14" s="71" t="s">
        <v>370</v>
      </c>
      <c r="Z14" s="71" t="s">
        <v>370</v>
      </c>
      <c r="AA14" s="71" t="s">
        <v>370</v>
      </c>
      <c r="AB14" s="71" t="s">
        <v>370</v>
      </c>
      <c r="AC14" s="71" t="s">
        <v>370</v>
      </c>
      <c r="AD14" s="71" t="s">
        <v>370</v>
      </c>
      <c r="AE14" s="71" t="s">
        <v>370</v>
      </c>
      <c r="AF14" s="71" t="s">
        <v>370</v>
      </c>
      <c r="AG14" s="71" t="s">
        <v>370</v>
      </c>
      <c r="AH14" s="71" t="s">
        <v>370</v>
      </c>
      <c r="AI14" s="72" t="e">
        <v>#REF!</v>
      </c>
      <c r="AJ14" s="73"/>
    </row>
    <row r="15" spans="1:36" ht="11.1" customHeight="1" thickBot="1">
      <c r="A15" s="79" t="s">
        <v>125</v>
      </c>
      <c r="B15" s="80"/>
      <c r="C15" s="52" t="s">
        <v>76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173"/>
      <c r="P15" s="81"/>
      <c r="Q15" s="173"/>
      <c r="R15" s="70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2"/>
      <c r="AJ15" s="73"/>
    </row>
    <row r="16" spans="1:36" ht="11.1" customHeight="1">
      <c r="A16" s="84">
        <v>1</v>
      </c>
      <c r="B16" s="56" t="s">
        <v>47</v>
      </c>
      <c r="C16" s="85" t="s">
        <v>77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219">
        <v>0</v>
      </c>
      <c r="J16" s="87"/>
      <c r="K16" s="87"/>
      <c r="L16" s="87"/>
      <c r="M16" s="87"/>
      <c r="N16" s="87"/>
      <c r="O16" s="231"/>
      <c r="P16" s="86"/>
      <c r="Q16" s="87"/>
      <c r="R16" s="89" t="s">
        <v>370</v>
      </c>
      <c r="S16" s="90" t="s">
        <v>370</v>
      </c>
      <c r="T16" s="90" t="s">
        <v>370</v>
      </c>
      <c r="U16" s="90" t="s">
        <v>370</v>
      </c>
      <c r="V16" s="90" t="s">
        <v>370</v>
      </c>
      <c r="W16" s="90" t="s">
        <v>370</v>
      </c>
      <c r="X16" s="90" t="s">
        <v>370</v>
      </c>
      <c r="Y16" s="90" t="s">
        <v>370</v>
      </c>
      <c r="Z16" s="90" t="s">
        <v>370</v>
      </c>
      <c r="AA16" s="90" t="s">
        <v>370</v>
      </c>
      <c r="AB16" s="90" t="s">
        <v>370</v>
      </c>
      <c r="AC16" s="90" t="s">
        <v>370</v>
      </c>
      <c r="AD16" s="90" t="s">
        <v>370</v>
      </c>
      <c r="AE16" s="90" t="s">
        <v>370</v>
      </c>
      <c r="AF16" s="90" t="s">
        <v>370</v>
      </c>
      <c r="AG16" s="90" t="s">
        <v>370</v>
      </c>
      <c r="AH16" s="90" t="s">
        <v>370</v>
      </c>
      <c r="AI16" s="72" t="e">
        <v>#REF!</v>
      </c>
      <c r="AJ16" s="73"/>
    </row>
    <row r="17" spans="1:36" ht="11.1" customHeight="1">
      <c r="A17" s="93">
        <v>2</v>
      </c>
      <c r="B17" s="65" t="s">
        <v>0</v>
      </c>
      <c r="C17" s="66" t="s">
        <v>75</v>
      </c>
      <c r="D17" s="90" t="s">
        <v>389</v>
      </c>
      <c r="E17" s="90" t="s">
        <v>389</v>
      </c>
      <c r="F17" s="90" t="s">
        <v>389</v>
      </c>
      <c r="G17" s="90" t="s">
        <v>389</v>
      </c>
      <c r="H17" s="90" t="s">
        <v>389</v>
      </c>
      <c r="I17" s="90" t="s">
        <v>389</v>
      </c>
      <c r="J17" s="90"/>
      <c r="K17" s="90"/>
      <c r="L17" s="90"/>
      <c r="M17" s="90"/>
      <c r="N17" s="90"/>
      <c r="O17" s="180"/>
      <c r="P17" s="89"/>
      <c r="Q17" s="90"/>
      <c r="R17" s="89" t="s">
        <v>370</v>
      </c>
      <c r="S17" s="90" t="s">
        <v>370</v>
      </c>
      <c r="T17" s="90" t="s">
        <v>370</v>
      </c>
      <c r="U17" s="90" t="s">
        <v>370</v>
      </c>
      <c r="V17" s="90" t="s">
        <v>370</v>
      </c>
      <c r="W17" s="90" t="s">
        <v>370</v>
      </c>
      <c r="X17" s="90" t="s">
        <v>370</v>
      </c>
      <c r="Y17" s="90" t="s">
        <v>370</v>
      </c>
      <c r="Z17" s="90" t="s">
        <v>370</v>
      </c>
      <c r="AA17" s="90" t="s">
        <v>370</v>
      </c>
      <c r="AB17" s="90" t="s">
        <v>370</v>
      </c>
      <c r="AC17" s="90" t="s">
        <v>370</v>
      </c>
      <c r="AD17" s="90" t="s">
        <v>370</v>
      </c>
      <c r="AE17" s="90" t="s">
        <v>370</v>
      </c>
      <c r="AF17" s="90" t="s">
        <v>370</v>
      </c>
      <c r="AG17" s="90" t="s">
        <v>370</v>
      </c>
      <c r="AH17" s="90" t="s">
        <v>370</v>
      </c>
      <c r="AI17" s="95"/>
      <c r="AJ17" s="73"/>
    </row>
    <row r="18" spans="1:36" ht="11.1" customHeight="1">
      <c r="A18" s="93">
        <v>3</v>
      </c>
      <c r="B18" s="65" t="s">
        <v>1</v>
      </c>
      <c r="C18" s="96" t="s">
        <v>78</v>
      </c>
      <c r="D18" s="98" t="s">
        <v>370</v>
      </c>
      <c r="E18" s="98" t="s">
        <v>370</v>
      </c>
      <c r="F18" s="98" t="s">
        <v>370</v>
      </c>
      <c r="G18" s="98" t="s">
        <v>370</v>
      </c>
      <c r="H18" s="98" t="s">
        <v>370</v>
      </c>
      <c r="I18" s="220" t="s">
        <v>370</v>
      </c>
      <c r="J18" s="98"/>
      <c r="K18" s="98"/>
      <c r="L18" s="98"/>
      <c r="M18" s="98"/>
      <c r="N18" s="98"/>
      <c r="O18" s="181"/>
      <c r="P18" s="97"/>
      <c r="Q18" s="98"/>
      <c r="R18" s="89" t="s">
        <v>370</v>
      </c>
      <c r="S18" s="90" t="s">
        <v>370</v>
      </c>
      <c r="T18" s="90" t="s">
        <v>370</v>
      </c>
      <c r="U18" s="90" t="s">
        <v>370</v>
      </c>
      <c r="V18" s="90" t="s">
        <v>370</v>
      </c>
      <c r="W18" s="90" t="s">
        <v>370</v>
      </c>
      <c r="X18" s="90" t="s">
        <v>370</v>
      </c>
      <c r="Y18" s="90" t="s">
        <v>370</v>
      </c>
      <c r="Z18" s="90" t="s">
        <v>370</v>
      </c>
      <c r="AA18" s="90" t="s">
        <v>370</v>
      </c>
      <c r="AB18" s="90" t="s">
        <v>370</v>
      </c>
      <c r="AC18" s="90" t="s">
        <v>370</v>
      </c>
      <c r="AD18" s="90" t="s">
        <v>370</v>
      </c>
      <c r="AE18" s="90" t="s">
        <v>370</v>
      </c>
      <c r="AF18" s="90" t="s">
        <v>370</v>
      </c>
      <c r="AG18" s="90" t="s">
        <v>370</v>
      </c>
      <c r="AH18" s="90" t="s">
        <v>370</v>
      </c>
      <c r="AI18" s="72" t="e">
        <v>#REF!</v>
      </c>
      <c r="AJ18" s="73"/>
    </row>
    <row r="19" spans="1:36" ht="11.1" customHeight="1">
      <c r="A19" s="93">
        <v>4</v>
      </c>
      <c r="B19" s="65" t="s">
        <v>2</v>
      </c>
      <c r="C19" s="96" t="s">
        <v>78</v>
      </c>
      <c r="D19" s="100" t="s">
        <v>381</v>
      </c>
      <c r="E19" s="100" t="s">
        <v>381</v>
      </c>
      <c r="F19" s="100" t="s">
        <v>381</v>
      </c>
      <c r="G19" s="100" t="s">
        <v>381</v>
      </c>
      <c r="H19" s="100" t="s">
        <v>381</v>
      </c>
      <c r="I19" s="221" t="s">
        <v>381</v>
      </c>
      <c r="J19" s="100"/>
      <c r="K19" s="100"/>
      <c r="L19" s="100"/>
      <c r="M19" s="100"/>
      <c r="N19" s="100"/>
      <c r="O19" s="182"/>
      <c r="P19" s="99"/>
      <c r="Q19" s="100"/>
      <c r="R19" s="89" t="s">
        <v>370</v>
      </c>
      <c r="S19" s="90" t="s">
        <v>370</v>
      </c>
      <c r="T19" s="90" t="s">
        <v>370</v>
      </c>
      <c r="U19" s="90" t="s">
        <v>370</v>
      </c>
      <c r="V19" s="90" t="s">
        <v>370</v>
      </c>
      <c r="W19" s="90" t="s">
        <v>370</v>
      </c>
      <c r="X19" s="90" t="s">
        <v>370</v>
      </c>
      <c r="Y19" s="90" t="s">
        <v>370</v>
      </c>
      <c r="Z19" s="90" t="s">
        <v>370</v>
      </c>
      <c r="AA19" s="90" t="s">
        <v>370</v>
      </c>
      <c r="AB19" s="90" t="s">
        <v>370</v>
      </c>
      <c r="AC19" s="90" t="s">
        <v>370</v>
      </c>
      <c r="AD19" s="90" t="s">
        <v>370</v>
      </c>
      <c r="AE19" s="90" t="s">
        <v>370</v>
      </c>
      <c r="AF19" s="90" t="s">
        <v>370</v>
      </c>
      <c r="AG19" s="90" t="s">
        <v>370</v>
      </c>
      <c r="AH19" s="90" t="s">
        <v>370</v>
      </c>
      <c r="AI19" s="72" t="e">
        <v>#REF!</v>
      </c>
      <c r="AJ19" s="73"/>
    </row>
    <row r="20" spans="1:36" ht="11.1" customHeight="1">
      <c r="A20" s="93">
        <v>5</v>
      </c>
      <c r="B20" s="65" t="s">
        <v>3</v>
      </c>
      <c r="C20" s="96" t="s">
        <v>78</v>
      </c>
      <c r="D20" s="102" t="s">
        <v>370</v>
      </c>
      <c r="E20" s="102" t="s">
        <v>370</v>
      </c>
      <c r="F20" s="102" t="s">
        <v>370</v>
      </c>
      <c r="G20" s="102" t="s">
        <v>370</v>
      </c>
      <c r="H20" s="102" t="s">
        <v>370</v>
      </c>
      <c r="I20" s="222" t="s">
        <v>370</v>
      </c>
      <c r="J20" s="102"/>
      <c r="K20" s="102"/>
      <c r="L20" s="102"/>
      <c r="M20" s="102"/>
      <c r="N20" s="102"/>
      <c r="O20" s="183"/>
      <c r="P20" s="101"/>
      <c r="Q20" s="102"/>
      <c r="R20" s="89" t="s">
        <v>370</v>
      </c>
      <c r="S20" s="90" t="s">
        <v>370</v>
      </c>
      <c r="T20" s="90" t="s">
        <v>370</v>
      </c>
      <c r="U20" s="90" t="s">
        <v>370</v>
      </c>
      <c r="V20" s="90" t="s">
        <v>370</v>
      </c>
      <c r="W20" s="90" t="s">
        <v>370</v>
      </c>
      <c r="X20" s="90" t="s">
        <v>370</v>
      </c>
      <c r="Y20" s="90" t="s">
        <v>370</v>
      </c>
      <c r="Z20" s="90" t="s">
        <v>370</v>
      </c>
      <c r="AA20" s="90" t="s">
        <v>370</v>
      </c>
      <c r="AB20" s="90" t="s">
        <v>370</v>
      </c>
      <c r="AC20" s="90" t="s">
        <v>370</v>
      </c>
      <c r="AD20" s="90" t="s">
        <v>370</v>
      </c>
      <c r="AE20" s="90" t="s">
        <v>370</v>
      </c>
      <c r="AF20" s="90" t="s">
        <v>370</v>
      </c>
      <c r="AG20" s="90" t="s">
        <v>370</v>
      </c>
      <c r="AH20" s="90" t="s">
        <v>370</v>
      </c>
      <c r="AI20" s="72" t="e">
        <v>#REF!</v>
      </c>
      <c r="AJ20" s="73"/>
    </row>
    <row r="21" spans="1:36" ht="11.1" customHeight="1">
      <c r="A21" s="93">
        <v>6</v>
      </c>
      <c r="B21" s="65" t="s">
        <v>4</v>
      </c>
      <c r="C21" s="96" t="s">
        <v>78</v>
      </c>
      <c r="D21" s="102" t="s">
        <v>370</v>
      </c>
      <c r="E21" s="102" t="s">
        <v>370</v>
      </c>
      <c r="F21" s="102" t="s">
        <v>370</v>
      </c>
      <c r="G21" s="102" t="s">
        <v>370</v>
      </c>
      <c r="H21" s="102" t="s">
        <v>370</v>
      </c>
      <c r="I21" s="222" t="s">
        <v>370</v>
      </c>
      <c r="J21" s="102"/>
      <c r="K21" s="102"/>
      <c r="L21" s="102"/>
      <c r="M21" s="102"/>
      <c r="N21" s="102"/>
      <c r="O21" s="183"/>
      <c r="P21" s="101"/>
      <c r="Q21" s="102"/>
      <c r="R21" s="89" t="s">
        <v>370</v>
      </c>
      <c r="S21" s="90" t="s">
        <v>370</v>
      </c>
      <c r="T21" s="90" t="s">
        <v>370</v>
      </c>
      <c r="U21" s="90" t="s">
        <v>370</v>
      </c>
      <c r="V21" s="90" t="s">
        <v>370</v>
      </c>
      <c r="W21" s="90" t="s">
        <v>370</v>
      </c>
      <c r="X21" s="90" t="s">
        <v>370</v>
      </c>
      <c r="Y21" s="90" t="s">
        <v>370</v>
      </c>
      <c r="Z21" s="90" t="s">
        <v>370</v>
      </c>
      <c r="AA21" s="90" t="s">
        <v>370</v>
      </c>
      <c r="AB21" s="90" t="s">
        <v>370</v>
      </c>
      <c r="AC21" s="90" t="s">
        <v>370</v>
      </c>
      <c r="AD21" s="90" t="s">
        <v>370</v>
      </c>
      <c r="AE21" s="90" t="s">
        <v>370</v>
      </c>
      <c r="AF21" s="90" t="s">
        <v>370</v>
      </c>
      <c r="AG21" s="90" t="s">
        <v>370</v>
      </c>
      <c r="AH21" s="90" t="s">
        <v>370</v>
      </c>
      <c r="AI21" s="72" t="e">
        <v>#REF!</v>
      </c>
      <c r="AJ21" s="73"/>
    </row>
    <row r="22" spans="1:36" ht="11.1" customHeight="1">
      <c r="A22" s="93">
        <v>7</v>
      </c>
      <c r="B22" s="65" t="s">
        <v>5</v>
      </c>
      <c r="C22" s="96" t="s">
        <v>78</v>
      </c>
      <c r="D22" s="102" t="s">
        <v>370</v>
      </c>
      <c r="E22" s="102" t="s">
        <v>370</v>
      </c>
      <c r="F22" s="102" t="s">
        <v>370</v>
      </c>
      <c r="G22" s="102" t="s">
        <v>370</v>
      </c>
      <c r="H22" s="102" t="s">
        <v>370</v>
      </c>
      <c r="I22" s="222" t="s">
        <v>370</v>
      </c>
      <c r="J22" s="102"/>
      <c r="K22" s="102"/>
      <c r="L22" s="102"/>
      <c r="M22" s="102"/>
      <c r="N22" s="102"/>
      <c r="O22" s="183"/>
      <c r="P22" s="101"/>
      <c r="Q22" s="102"/>
      <c r="R22" s="89" t="s">
        <v>370</v>
      </c>
      <c r="S22" s="90" t="s">
        <v>370</v>
      </c>
      <c r="T22" s="90" t="s">
        <v>370</v>
      </c>
      <c r="U22" s="90" t="s">
        <v>370</v>
      </c>
      <c r="V22" s="90" t="s">
        <v>370</v>
      </c>
      <c r="W22" s="90" t="s">
        <v>370</v>
      </c>
      <c r="X22" s="90" t="s">
        <v>370</v>
      </c>
      <c r="Y22" s="90" t="s">
        <v>370</v>
      </c>
      <c r="Z22" s="90" t="s">
        <v>370</v>
      </c>
      <c r="AA22" s="90" t="s">
        <v>370</v>
      </c>
      <c r="AB22" s="90" t="s">
        <v>370</v>
      </c>
      <c r="AC22" s="90" t="s">
        <v>370</v>
      </c>
      <c r="AD22" s="90" t="s">
        <v>370</v>
      </c>
      <c r="AE22" s="90" t="s">
        <v>370</v>
      </c>
      <c r="AF22" s="90" t="s">
        <v>370</v>
      </c>
      <c r="AG22" s="90" t="s">
        <v>370</v>
      </c>
      <c r="AH22" s="90" t="s">
        <v>370</v>
      </c>
      <c r="AI22" s="72" t="e">
        <v>#REF!</v>
      </c>
      <c r="AJ22" s="73"/>
    </row>
    <row r="23" spans="1:36" ht="11.1" customHeight="1">
      <c r="A23" s="93">
        <v>8</v>
      </c>
      <c r="B23" s="65" t="s">
        <v>6</v>
      </c>
      <c r="C23" s="96" t="s">
        <v>78</v>
      </c>
      <c r="D23" s="102" t="s">
        <v>370</v>
      </c>
      <c r="E23" s="102" t="s">
        <v>370</v>
      </c>
      <c r="F23" s="102" t="s">
        <v>370</v>
      </c>
      <c r="G23" s="102" t="s">
        <v>370</v>
      </c>
      <c r="H23" s="102" t="s">
        <v>370</v>
      </c>
      <c r="I23" s="222" t="s">
        <v>370</v>
      </c>
      <c r="J23" s="102"/>
      <c r="K23" s="102"/>
      <c r="L23" s="102"/>
      <c r="M23" s="102"/>
      <c r="N23" s="102"/>
      <c r="O23" s="183"/>
      <c r="P23" s="101"/>
      <c r="Q23" s="102"/>
      <c r="R23" s="89" t="s">
        <v>370</v>
      </c>
      <c r="S23" s="90" t="s">
        <v>370</v>
      </c>
      <c r="T23" s="90" t="s">
        <v>370</v>
      </c>
      <c r="U23" s="90" t="s">
        <v>370</v>
      </c>
      <c r="V23" s="90" t="s">
        <v>370</v>
      </c>
      <c r="W23" s="90" t="s">
        <v>370</v>
      </c>
      <c r="X23" s="90" t="s">
        <v>370</v>
      </c>
      <c r="Y23" s="90" t="s">
        <v>370</v>
      </c>
      <c r="Z23" s="90" t="s">
        <v>370</v>
      </c>
      <c r="AA23" s="90" t="s">
        <v>370</v>
      </c>
      <c r="AB23" s="90" t="s">
        <v>370</v>
      </c>
      <c r="AC23" s="90" t="s">
        <v>370</v>
      </c>
      <c r="AD23" s="90" t="s">
        <v>370</v>
      </c>
      <c r="AE23" s="90" t="s">
        <v>370</v>
      </c>
      <c r="AF23" s="90" t="s">
        <v>370</v>
      </c>
      <c r="AG23" s="90" t="s">
        <v>370</v>
      </c>
      <c r="AH23" s="90" t="s">
        <v>370</v>
      </c>
      <c r="AI23" s="72" t="e">
        <v>#REF!</v>
      </c>
      <c r="AJ23" s="73"/>
    </row>
    <row r="24" spans="1:36" ht="11.1" customHeight="1">
      <c r="A24" s="93">
        <v>9</v>
      </c>
      <c r="B24" s="65" t="s">
        <v>7</v>
      </c>
      <c r="C24" s="96" t="s">
        <v>78</v>
      </c>
      <c r="D24" s="102" t="s">
        <v>382</v>
      </c>
      <c r="E24" s="102" t="s">
        <v>382</v>
      </c>
      <c r="F24" s="102" t="s">
        <v>382</v>
      </c>
      <c r="G24" s="102" t="s">
        <v>382</v>
      </c>
      <c r="H24" s="102" t="s">
        <v>382</v>
      </c>
      <c r="I24" s="222" t="s">
        <v>382</v>
      </c>
      <c r="J24" s="102"/>
      <c r="K24" s="102"/>
      <c r="L24" s="102"/>
      <c r="M24" s="102"/>
      <c r="N24" s="102"/>
      <c r="O24" s="183"/>
      <c r="P24" s="101"/>
      <c r="Q24" s="102"/>
      <c r="R24" s="89" t="s">
        <v>370</v>
      </c>
      <c r="S24" s="90" t="s">
        <v>370</v>
      </c>
      <c r="T24" s="90" t="s">
        <v>370</v>
      </c>
      <c r="U24" s="90" t="s">
        <v>370</v>
      </c>
      <c r="V24" s="90" t="s">
        <v>370</v>
      </c>
      <c r="W24" s="90" t="s">
        <v>370</v>
      </c>
      <c r="X24" s="90" t="s">
        <v>370</v>
      </c>
      <c r="Y24" s="90" t="s">
        <v>370</v>
      </c>
      <c r="Z24" s="90" t="s">
        <v>370</v>
      </c>
      <c r="AA24" s="90" t="s">
        <v>370</v>
      </c>
      <c r="AB24" s="90" t="s">
        <v>370</v>
      </c>
      <c r="AC24" s="90" t="s">
        <v>370</v>
      </c>
      <c r="AD24" s="90" t="s">
        <v>370</v>
      </c>
      <c r="AE24" s="90" t="s">
        <v>370</v>
      </c>
      <c r="AF24" s="90" t="s">
        <v>370</v>
      </c>
      <c r="AG24" s="90" t="s">
        <v>370</v>
      </c>
      <c r="AH24" s="90" t="s">
        <v>370</v>
      </c>
      <c r="AI24" s="72" t="e">
        <v>#REF!</v>
      </c>
      <c r="AJ24" s="73"/>
    </row>
    <row r="25" spans="1:36" ht="11.1" customHeight="1">
      <c r="A25" s="93">
        <v>10</v>
      </c>
      <c r="B25" s="65" t="s">
        <v>8</v>
      </c>
      <c r="C25" s="96" t="s">
        <v>78</v>
      </c>
      <c r="D25" s="102" t="s">
        <v>383</v>
      </c>
      <c r="E25" s="102" t="s">
        <v>383</v>
      </c>
      <c r="F25" s="102" t="s">
        <v>383</v>
      </c>
      <c r="G25" s="102" t="s">
        <v>383</v>
      </c>
      <c r="H25" s="102" t="s">
        <v>383</v>
      </c>
      <c r="I25" s="102" t="s">
        <v>383</v>
      </c>
      <c r="J25" s="102"/>
      <c r="K25" s="102"/>
      <c r="L25" s="102"/>
      <c r="M25" s="102"/>
      <c r="N25" s="102"/>
      <c r="O25" s="183"/>
      <c r="P25" s="101"/>
      <c r="Q25" s="102"/>
      <c r="R25" s="89" t="s">
        <v>370</v>
      </c>
      <c r="S25" s="90" t="s">
        <v>370</v>
      </c>
      <c r="T25" s="90" t="s">
        <v>370</v>
      </c>
      <c r="U25" s="90" t="s">
        <v>370</v>
      </c>
      <c r="V25" s="90" t="s">
        <v>370</v>
      </c>
      <c r="W25" s="90" t="s">
        <v>370</v>
      </c>
      <c r="X25" s="90" t="s">
        <v>370</v>
      </c>
      <c r="Y25" s="90" t="s">
        <v>370</v>
      </c>
      <c r="Z25" s="90" t="s">
        <v>370</v>
      </c>
      <c r="AA25" s="90" t="s">
        <v>370</v>
      </c>
      <c r="AB25" s="90" t="s">
        <v>370</v>
      </c>
      <c r="AC25" s="90" t="s">
        <v>370</v>
      </c>
      <c r="AD25" s="90" t="s">
        <v>370</v>
      </c>
      <c r="AE25" s="90" t="s">
        <v>370</v>
      </c>
      <c r="AF25" s="90" t="s">
        <v>370</v>
      </c>
      <c r="AG25" s="90" t="s">
        <v>370</v>
      </c>
      <c r="AH25" s="90" t="s">
        <v>370</v>
      </c>
      <c r="AI25" s="72" t="e">
        <v>#REF!</v>
      </c>
      <c r="AJ25" s="73"/>
    </row>
    <row r="26" spans="1:36" ht="11.1" customHeight="1">
      <c r="A26" s="93">
        <v>11</v>
      </c>
      <c r="B26" s="65" t="s">
        <v>9</v>
      </c>
      <c r="C26" s="96" t="s">
        <v>78</v>
      </c>
      <c r="D26" s="104">
        <v>0.26</v>
      </c>
      <c r="E26" s="104">
        <v>0.25</v>
      </c>
      <c r="F26" s="104">
        <v>0.21</v>
      </c>
      <c r="G26" s="104">
        <v>0.2</v>
      </c>
      <c r="H26" s="104">
        <v>0.09</v>
      </c>
      <c r="I26" s="223">
        <v>0.1</v>
      </c>
      <c r="J26" s="104"/>
      <c r="K26" s="104"/>
      <c r="L26" s="104"/>
      <c r="M26" s="104"/>
      <c r="N26" s="104"/>
      <c r="O26" s="184"/>
      <c r="P26" s="103"/>
      <c r="Q26" s="104"/>
      <c r="R26" s="89" t="s">
        <v>370</v>
      </c>
      <c r="S26" s="90" t="s">
        <v>370</v>
      </c>
      <c r="T26" s="90" t="s">
        <v>370</v>
      </c>
      <c r="U26" s="90" t="s">
        <v>370</v>
      </c>
      <c r="V26" s="90" t="s">
        <v>370</v>
      </c>
      <c r="W26" s="90" t="s">
        <v>370</v>
      </c>
      <c r="X26" s="90" t="s">
        <v>370</v>
      </c>
      <c r="Y26" s="90" t="s">
        <v>370</v>
      </c>
      <c r="Z26" s="90" t="s">
        <v>370</v>
      </c>
      <c r="AA26" s="90" t="s">
        <v>370</v>
      </c>
      <c r="AB26" s="90" t="s">
        <v>370</v>
      </c>
      <c r="AC26" s="90" t="s">
        <v>370</v>
      </c>
      <c r="AD26" s="90" t="s">
        <v>370</v>
      </c>
      <c r="AE26" s="90" t="s">
        <v>370</v>
      </c>
      <c r="AF26" s="90" t="s">
        <v>370</v>
      </c>
      <c r="AG26" s="90" t="s">
        <v>370</v>
      </c>
      <c r="AH26" s="90" t="s">
        <v>370</v>
      </c>
      <c r="AI26" s="105" t="e">
        <v>#REF!</v>
      </c>
      <c r="AJ26" s="106"/>
    </row>
    <row r="27" spans="1:36" ht="11.1" customHeight="1">
      <c r="A27" s="93">
        <v>12</v>
      </c>
      <c r="B27" s="65" t="s">
        <v>10</v>
      </c>
      <c r="C27" s="96" t="s">
        <v>78</v>
      </c>
      <c r="D27" s="104" t="s">
        <v>384</v>
      </c>
      <c r="E27" s="104" t="s">
        <v>384</v>
      </c>
      <c r="F27" s="104" t="s">
        <v>384</v>
      </c>
      <c r="G27" s="104" t="s">
        <v>384</v>
      </c>
      <c r="H27" s="104" t="s">
        <v>384</v>
      </c>
      <c r="I27" s="223" t="s">
        <v>384</v>
      </c>
      <c r="J27" s="104"/>
      <c r="K27" s="104"/>
      <c r="L27" s="104"/>
      <c r="M27" s="104"/>
      <c r="N27" s="104"/>
      <c r="O27" s="184"/>
      <c r="P27" s="103"/>
      <c r="Q27" s="104"/>
      <c r="R27" s="89" t="s">
        <v>370</v>
      </c>
      <c r="S27" s="90" t="s">
        <v>370</v>
      </c>
      <c r="T27" s="90" t="s">
        <v>370</v>
      </c>
      <c r="U27" s="90" t="s">
        <v>370</v>
      </c>
      <c r="V27" s="90" t="s">
        <v>370</v>
      </c>
      <c r="W27" s="90" t="s">
        <v>370</v>
      </c>
      <c r="X27" s="90" t="s">
        <v>370</v>
      </c>
      <c r="Y27" s="90" t="s">
        <v>370</v>
      </c>
      <c r="Z27" s="90" t="s">
        <v>370</v>
      </c>
      <c r="AA27" s="90" t="s">
        <v>370</v>
      </c>
      <c r="AB27" s="90" t="s">
        <v>370</v>
      </c>
      <c r="AC27" s="90" t="s">
        <v>370</v>
      </c>
      <c r="AD27" s="90" t="s">
        <v>370</v>
      </c>
      <c r="AE27" s="90" t="s">
        <v>370</v>
      </c>
      <c r="AF27" s="90" t="s">
        <v>370</v>
      </c>
      <c r="AG27" s="90" t="s">
        <v>370</v>
      </c>
      <c r="AH27" s="90" t="s">
        <v>370</v>
      </c>
      <c r="AI27" s="72" t="e">
        <v>#REF!</v>
      </c>
      <c r="AJ27" s="73"/>
    </row>
    <row r="28" spans="1:36" ht="11.1" customHeight="1">
      <c r="A28" s="93">
        <v>13</v>
      </c>
      <c r="B28" s="65" t="s">
        <v>11</v>
      </c>
      <c r="C28" s="96" t="s">
        <v>78</v>
      </c>
      <c r="D28" s="104" t="s">
        <v>370</v>
      </c>
      <c r="E28" s="104" t="s">
        <v>370</v>
      </c>
      <c r="F28" s="104" t="s">
        <v>370</v>
      </c>
      <c r="G28" s="104" t="s">
        <v>370</v>
      </c>
      <c r="H28" s="104" t="s">
        <v>370</v>
      </c>
      <c r="I28" s="223" t="s">
        <v>370</v>
      </c>
      <c r="J28" s="104"/>
      <c r="K28" s="104"/>
      <c r="L28" s="104"/>
      <c r="M28" s="104"/>
      <c r="N28" s="104"/>
      <c r="O28" s="184"/>
      <c r="P28" s="103"/>
      <c r="Q28" s="104"/>
      <c r="R28" s="89" t="s">
        <v>370</v>
      </c>
      <c r="S28" s="90" t="s">
        <v>370</v>
      </c>
      <c r="T28" s="90" t="s">
        <v>370</v>
      </c>
      <c r="U28" s="90" t="s">
        <v>370</v>
      </c>
      <c r="V28" s="90" t="s">
        <v>370</v>
      </c>
      <c r="W28" s="90" t="s">
        <v>370</v>
      </c>
      <c r="X28" s="90" t="s">
        <v>370</v>
      </c>
      <c r="Y28" s="90" t="s">
        <v>370</v>
      </c>
      <c r="Z28" s="90" t="s">
        <v>370</v>
      </c>
      <c r="AA28" s="90" t="s">
        <v>370</v>
      </c>
      <c r="AB28" s="90" t="s">
        <v>370</v>
      </c>
      <c r="AC28" s="90" t="s">
        <v>370</v>
      </c>
      <c r="AD28" s="90" t="s">
        <v>370</v>
      </c>
      <c r="AE28" s="90" t="s">
        <v>370</v>
      </c>
      <c r="AF28" s="90" t="s">
        <v>370</v>
      </c>
      <c r="AG28" s="90" t="s">
        <v>370</v>
      </c>
      <c r="AH28" s="90" t="s">
        <v>370</v>
      </c>
      <c r="AI28" s="72" t="e">
        <v>#REF!</v>
      </c>
      <c r="AJ28" s="73"/>
    </row>
    <row r="29" spans="1:36" ht="11.1" customHeight="1">
      <c r="A29" s="93">
        <v>14</v>
      </c>
      <c r="B29" s="65" t="s">
        <v>12</v>
      </c>
      <c r="C29" s="96" t="s">
        <v>78</v>
      </c>
      <c r="D29" s="98" t="s">
        <v>370</v>
      </c>
      <c r="E29" s="98" t="s">
        <v>370</v>
      </c>
      <c r="F29" s="98" t="s">
        <v>370</v>
      </c>
      <c r="G29" s="98" t="s">
        <v>370</v>
      </c>
      <c r="H29" s="98" t="s">
        <v>370</v>
      </c>
      <c r="I29" s="220" t="s">
        <v>370</v>
      </c>
      <c r="J29" s="98"/>
      <c r="K29" s="98"/>
      <c r="L29" s="98"/>
      <c r="M29" s="98"/>
      <c r="N29" s="98"/>
      <c r="O29" s="181"/>
      <c r="P29" s="97"/>
      <c r="Q29" s="98"/>
      <c r="R29" s="89" t="s">
        <v>370</v>
      </c>
      <c r="S29" s="90" t="s">
        <v>370</v>
      </c>
      <c r="T29" s="90" t="s">
        <v>370</v>
      </c>
      <c r="U29" s="90" t="s">
        <v>370</v>
      </c>
      <c r="V29" s="90" t="s">
        <v>370</v>
      </c>
      <c r="W29" s="90" t="s">
        <v>370</v>
      </c>
      <c r="X29" s="90" t="s">
        <v>370</v>
      </c>
      <c r="Y29" s="90" t="s">
        <v>370</v>
      </c>
      <c r="Z29" s="90" t="s">
        <v>370</v>
      </c>
      <c r="AA29" s="90" t="s">
        <v>370</v>
      </c>
      <c r="AB29" s="90" t="s">
        <v>370</v>
      </c>
      <c r="AC29" s="90" t="s">
        <v>370</v>
      </c>
      <c r="AD29" s="90" t="s">
        <v>370</v>
      </c>
      <c r="AE29" s="90" t="s">
        <v>370</v>
      </c>
      <c r="AF29" s="90" t="s">
        <v>370</v>
      </c>
      <c r="AG29" s="90" t="s">
        <v>370</v>
      </c>
      <c r="AH29" s="90" t="s">
        <v>370</v>
      </c>
      <c r="AI29" s="72" t="e">
        <v>#REF!</v>
      </c>
      <c r="AJ29" s="73"/>
    </row>
    <row r="30" spans="1:36" ht="11.1" customHeight="1">
      <c r="A30" s="93">
        <v>15</v>
      </c>
      <c r="B30" s="65" t="s">
        <v>100</v>
      </c>
      <c r="C30" s="96" t="s">
        <v>78</v>
      </c>
      <c r="D30" s="102" t="s">
        <v>370</v>
      </c>
      <c r="E30" s="102" t="s">
        <v>370</v>
      </c>
      <c r="F30" s="102" t="s">
        <v>370</v>
      </c>
      <c r="G30" s="102" t="s">
        <v>370</v>
      </c>
      <c r="H30" s="102" t="s">
        <v>370</v>
      </c>
      <c r="I30" s="222" t="s">
        <v>370</v>
      </c>
      <c r="J30" s="102"/>
      <c r="K30" s="102"/>
      <c r="L30" s="102"/>
      <c r="M30" s="102"/>
      <c r="N30" s="102"/>
      <c r="O30" s="183"/>
      <c r="P30" s="101"/>
      <c r="Q30" s="102"/>
      <c r="R30" s="89" t="s">
        <v>370</v>
      </c>
      <c r="S30" s="90" t="s">
        <v>370</v>
      </c>
      <c r="T30" s="90" t="s">
        <v>370</v>
      </c>
      <c r="U30" s="90" t="s">
        <v>370</v>
      </c>
      <c r="V30" s="90" t="s">
        <v>370</v>
      </c>
      <c r="W30" s="90" t="s">
        <v>370</v>
      </c>
      <c r="X30" s="90" t="s">
        <v>370</v>
      </c>
      <c r="Y30" s="90" t="s">
        <v>370</v>
      </c>
      <c r="Z30" s="90" t="s">
        <v>370</v>
      </c>
      <c r="AA30" s="90" t="s">
        <v>370</v>
      </c>
      <c r="AB30" s="90" t="s">
        <v>370</v>
      </c>
      <c r="AC30" s="90" t="s">
        <v>370</v>
      </c>
      <c r="AD30" s="90" t="s">
        <v>370</v>
      </c>
      <c r="AE30" s="90" t="s">
        <v>370</v>
      </c>
      <c r="AF30" s="90" t="s">
        <v>370</v>
      </c>
      <c r="AG30" s="90" t="s">
        <v>370</v>
      </c>
      <c r="AH30" s="90" t="s">
        <v>370</v>
      </c>
      <c r="AI30" s="72" t="e">
        <v>#REF!</v>
      </c>
      <c r="AJ30" s="73"/>
    </row>
    <row r="31" spans="1:36" ht="11.1" customHeight="1">
      <c r="A31" s="93">
        <v>16</v>
      </c>
      <c r="B31" s="65" t="s">
        <v>101</v>
      </c>
      <c r="C31" s="96" t="s">
        <v>78</v>
      </c>
      <c r="D31" s="102" t="s">
        <v>370</v>
      </c>
      <c r="E31" s="102" t="s">
        <v>370</v>
      </c>
      <c r="F31" s="102" t="s">
        <v>370</v>
      </c>
      <c r="G31" s="102" t="s">
        <v>370</v>
      </c>
      <c r="H31" s="102" t="s">
        <v>370</v>
      </c>
      <c r="I31" s="222" t="s">
        <v>370</v>
      </c>
      <c r="J31" s="102"/>
      <c r="K31" s="102"/>
      <c r="L31" s="102"/>
      <c r="M31" s="102"/>
      <c r="N31" s="102"/>
      <c r="O31" s="183"/>
      <c r="P31" s="101"/>
      <c r="Q31" s="102"/>
      <c r="R31" s="89" t="s">
        <v>370</v>
      </c>
      <c r="S31" s="90" t="s">
        <v>370</v>
      </c>
      <c r="T31" s="90" t="s">
        <v>370</v>
      </c>
      <c r="U31" s="90" t="s">
        <v>370</v>
      </c>
      <c r="V31" s="90" t="s">
        <v>370</v>
      </c>
      <c r="W31" s="90" t="s">
        <v>370</v>
      </c>
      <c r="X31" s="90" t="s">
        <v>370</v>
      </c>
      <c r="Y31" s="90" t="s">
        <v>370</v>
      </c>
      <c r="Z31" s="90" t="s">
        <v>370</v>
      </c>
      <c r="AA31" s="90" t="s">
        <v>370</v>
      </c>
      <c r="AB31" s="90" t="s">
        <v>370</v>
      </c>
      <c r="AC31" s="90" t="s">
        <v>370</v>
      </c>
      <c r="AD31" s="90" t="s">
        <v>370</v>
      </c>
      <c r="AE31" s="90" t="s">
        <v>370</v>
      </c>
      <c r="AF31" s="90" t="s">
        <v>370</v>
      </c>
      <c r="AG31" s="90" t="s">
        <v>370</v>
      </c>
      <c r="AH31" s="90" t="s">
        <v>370</v>
      </c>
      <c r="AI31" s="72" t="e">
        <v>#REF!</v>
      </c>
      <c r="AJ31" s="73"/>
    </row>
    <row r="32" spans="1:36" ht="11.1" customHeight="1">
      <c r="A32" s="93">
        <v>17</v>
      </c>
      <c r="B32" s="65" t="s">
        <v>13</v>
      </c>
      <c r="C32" s="96" t="s">
        <v>78</v>
      </c>
      <c r="D32" s="102" t="s">
        <v>370</v>
      </c>
      <c r="E32" s="102" t="s">
        <v>370</v>
      </c>
      <c r="F32" s="102" t="s">
        <v>370</v>
      </c>
      <c r="G32" s="102" t="s">
        <v>370</v>
      </c>
      <c r="H32" s="102" t="s">
        <v>370</v>
      </c>
      <c r="I32" s="222" t="s">
        <v>370</v>
      </c>
      <c r="J32" s="102"/>
      <c r="K32" s="102"/>
      <c r="L32" s="102"/>
      <c r="M32" s="102"/>
      <c r="N32" s="102"/>
      <c r="O32" s="183"/>
      <c r="P32" s="101"/>
      <c r="Q32" s="102"/>
      <c r="R32" s="89" t="s">
        <v>370</v>
      </c>
      <c r="S32" s="90" t="s">
        <v>370</v>
      </c>
      <c r="T32" s="90" t="s">
        <v>370</v>
      </c>
      <c r="U32" s="90" t="s">
        <v>370</v>
      </c>
      <c r="V32" s="90" t="s">
        <v>370</v>
      </c>
      <c r="W32" s="90" t="s">
        <v>370</v>
      </c>
      <c r="X32" s="90" t="s">
        <v>370</v>
      </c>
      <c r="Y32" s="90" t="s">
        <v>370</v>
      </c>
      <c r="Z32" s="90" t="s">
        <v>370</v>
      </c>
      <c r="AA32" s="90" t="s">
        <v>370</v>
      </c>
      <c r="AB32" s="90" t="s">
        <v>370</v>
      </c>
      <c r="AC32" s="90" t="s">
        <v>370</v>
      </c>
      <c r="AD32" s="90" t="s">
        <v>370</v>
      </c>
      <c r="AE32" s="90" t="s">
        <v>370</v>
      </c>
      <c r="AF32" s="90" t="s">
        <v>370</v>
      </c>
      <c r="AG32" s="90" t="s">
        <v>370</v>
      </c>
      <c r="AH32" s="90" t="s">
        <v>370</v>
      </c>
      <c r="AI32" s="72" t="e">
        <v>#REF!</v>
      </c>
      <c r="AJ32" s="73"/>
    </row>
    <row r="33" spans="1:36" ht="11.1" customHeight="1">
      <c r="A33" s="93">
        <v>18</v>
      </c>
      <c r="B33" s="65" t="s">
        <v>14</v>
      </c>
      <c r="C33" s="96" t="s">
        <v>78</v>
      </c>
      <c r="D33" s="102" t="s">
        <v>370</v>
      </c>
      <c r="E33" s="102" t="s">
        <v>370</v>
      </c>
      <c r="F33" s="102" t="s">
        <v>370</v>
      </c>
      <c r="G33" s="102" t="s">
        <v>370</v>
      </c>
      <c r="H33" s="102" t="s">
        <v>370</v>
      </c>
      <c r="I33" s="222" t="s">
        <v>370</v>
      </c>
      <c r="J33" s="102"/>
      <c r="K33" s="102"/>
      <c r="L33" s="102"/>
      <c r="M33" s="102"/>
      <c r="N33" s="102"/>
      <c r="O33" s="183"/>
      <c r="P33" s="101"/>
      <c r="Q33" s="102"/>
      <c r="R33" s="89" t="s">
        <v>370</v>
      </c>
      <c r="S33" s="90" t="s">
        <v>370</v>
      </c>
      <c r="T33" s="90" t="s">
        <v>370</v>
      </c>
      <c r="U33" s="90" t="s">
        <v>370</v>
      </c>
      <c r="V33" s="90" t="s">
        <v>370</v>
      </c>
      <c r="W33" s="90" t="s">
        <v>370</v>
      </c>
      <c r="X33" s="90" t="s">
        <v>370</v>
      </c>
      <c r="Y33" s="90" t="s">
        <v>370</v>
      </c>
      <c r="Z33" s="90" t="s">
        <v>370</v>
      </c>
      <c r="AA33" s="90" t="s">
        <v>370</v>
      </c>
      <c r="AB33" s="90" t="s">
        <v>370</v>
      </c>
      <c r="AC33" s="90" t="s">
        <v>370</v>
      </c>
      <c r="AD33" s="90" t="s">
        <v>370</v>
      </c>
      <c r="AE33" s="90" t="s">
        <v>370</v>
      </c>
      <c r="AF33" s="90" t="s">
        <v>370</v>
      </c>
      <c r="AG33" s="90" t="s">
        <v>370</v>
      </c>
      <c r="AH33" s="90" t="s">
        <v>370</v>
      </c>
      <c r="AI33" s="72" t="e">
        <v>#REF!</v>
      </c>
      <c r="AJ33" s="73"/>
    </row>
    <row r="34" spans="1:36" ht="11.1" customHeight="1">
      <c r="A34" s="93">
        <v>19</v>
      </c>
      <c r="B34" s="65" t="s">
        <v>15</v>
      </c>
      <c r="C34" s="96" t="s">
        <v>78</v>
      </c>
      <c r="D34" s="102" t="s">
        <v>370</v>
      </c>
      <c r="E34" s="102" t="s">
        <v>370</v>
      </c>
      <c r="F34" s="102" t="s">
        <v>370</v>
      </c>
      <c r="G34" s="102" t="s">
        <v>370</v>
      </c>
      <c r="H34" s="102" t="s">
        <v>370</v>
      </c>
      <c r="I34" s="222" t="s">
        <v>370</v>
      </c>
      <c r="J34" s="102"/>
      <c r="K34" s="102"/>
      <c r="L34" s="102"/>
      <c r="M34" s="102"/>
      <c r="N34" s="102"/>
      <c r="O34" s="183"/>
      <c r="P34" s="101"/>
      <c r="Q34" s="102"/>
      <c r="R34" s="89" t="s">
        <v>370</v>
      </c>
      <c r="S34" s="90" t="s">
        <v>370</v>
      </c>
      <c r="T34" s="90" t="s">
        <v>370</v>
      </c>
      <c r="U34" s="90" t="s">
        <v>370</v>
      </c>
      <c r="V34" s="90" t="s">
        <v>370</v>
      </c>
      <c r="W34" s="90" t="s">
        <v>370</v>
      </c>
      <c r="X34" s="90" t="s">
        <v>370</v>
      </c>
      <c r="Y34" s="90" t="s">
        <v>370</v>
      </c>
      <c r="Z34" s="90" t="s">
        <v>370</v>
      </c>
      <c r="AA34" s="90" t="s">
        <v>370</v>
      </c>
      <c r="AB34" s="90" t="s">
        <v>370</v>
      </c>
      <c r="AC34" s="90" t="s">
        <v>370</v>
      </c>
      <c r="AD34" s="90" t="s">
        <v>370</v>
      </c>
      <c r="AE34" s="90" t="s">
        <v>370</v>
      </c>
      <c r="AF34" s="90" t="s">
        <v>370</v>
      </c>
      <c r="AG34" s="90" t="s">
        <v>370</v>
      </c>
      <c r="AH34" s="90" t="s">
        <v>370</v>
      </c>
      <c r="AI34" s="72" t="e">
        <v>#REF!</v>
      </c>
      <c r="AJ34" s="73"/>
    </row>
    <row r="35" spans="1:36" ht="11.1" customHeight="1">
      <c r="A35" s="93">
        <v>20</v>
      </c>
      <c r="B35" s="65" t="s">
        <v>16</v>
      </c>
      <c r="C35" s="96" t="s">
        <v>78</v>
      </c>
      <c r="D35" s="102" t="s">
        <v>370</v>
      </c>
      <c r="E35" s="102" t="s">
        <v>370</v>
      </c>
      <c r="F35" s="102" t="s">
        <v>370</v>
      </c>
      <c r="G35" s="102" t="s">
        <v>370</v>
      </c>
      <c r="H35" s="102" t="s">
        <v>370</v>
      </c>
      <c r="I35" s="222" t="s">
        <v>370</v>
      </c>
      <c r="J35" s="102"/>
      <c r="K35" s="102"/>
      <c r="L35" s="102"/>
      <c r="M35" s="102"/>
      <c r="N35" s="102"/>
      <c r="O35" s="183"/>
      <c r="P35" s="101"/>
      <c r="Q35" s="102"/>
      <c r="R35" s="89" t="s">
        <v>370</v>
      </c>
      <c r="S35" s="90" t="s">
        <v>370</v>
      </c>
      <c r="T35" s="90" t="s">
        <v>370</v>
      </c>
      <c r="U35" s="90" t="s">
        <v>370</v>
      </c>
      <c r="V35" s="90" t="s">
        <v>370</v>
      </c>
      <c r="W35" s="90" t="s">
        <v>370</v>
      </c>
      <c r="X35" s="90" t="s">
        <v>370</v>
      </c>
      <c r="Y35" s="90" t="s">
        <v>370</v>
      </c>
      <c r="Z35" s="90" t="s">
        <v>370</v>
      </c>
      <c r="AA35" s="90" t="s">
        <v>370</v>
      </c>
      <c r="AB35" s="90" t="s">
        <v>370</v>
      </c>
      <c r="AC35" s="90" t="s">
        <v>370</v>
      </c>
      <c r="AD35" s="90" t="s">
        <v>370</v>
      </c>
      <c r="AE35" s="90" t="s">
        <v>370</v>
      </c>
      <c r="AF35" s="90" t="s">
        <v>370</v>
      </c>
      <c r="AG35" s="90" t="s">
        <v>370</v>
      </c>
      <c r="AH35" s="90" t="s">
        <v>370</v>
      </c>
      <c r="AI35" s="72" t="e">
        <v>#REF!</v>
      </c>
      <c r="AJ35" s="73"/>
    </row>
    <row r="36" spans="1:36" ht="11.1" customHeight="1">
      <c r="A36" s="93">
        <v>21</v>
      </c>
      <c r="B36" s="65" t="s">
        <v>17</v>
      </c>
      <c r="C36" s="96" t="s">
        <v>78</v>
      </c>
      <c r="D36" s="104" t="s">
        <v>384</v>
      </c>
      <c r="E36" s="104" t="s">
        <v>384</v>
      </c>
      <c r="F36" s="104" t="s">
        <v>384</v>
      </c>
      <c r="G36" s="104" t="s">
        <v>384</v>
      </c>
      <c r="H36" s="104" t="s">
        <v>384</v>
      </c>
      <c r="I36" s="223" t="s">
        <v>384</v>
      </c>
      <c r="J36" s="104"/>
      <c r="K36" s="104"/>
      <c r="L36" s="104"/>
      <c r="M36" s="104"/>
      <c r="N36" s="104"/>
      <c r="O36" s="184"/>
      <c r="P36" s="103"/>
      <c r="Q36" s="104"/>
      <c r="R36" s="89" t="s">
        <v>370</v>
      </c>
      <c r="S36" s="90" t="s">
        <v>370</v>
      </c>
      <c r="T36" s="90" t="s">
        <v>370</v>
      </c>
      <c r="U36" s="90" t="s">
        <v>370</v>
      </c>
      <c r="V36" s="90" t="s">
        <v>370</v>
      </c>
      <c r="W36" s="90" t="s">
        <v>370</v>
      </c>
      <c r="X36" s="90" t="s">
        <v>370</v>
      </c>
      <c r="Y36" s="90" t="s">
        <v>370</v>
      </c>
      <c r="Z36" s="90" t="s">
        <v>370</v>
      </c>
      <c r="AA36" s="90" t="s">
        <v>370</v>
      </c>
      <c r="AB36" s="90" t="s">
        <v>370</v>
      </c>
      <c r="AC36" s="90" t="s">
        <v>370</v>
      </c>
      <c r="AD36" s="90" t="s">
        <v>370</v>
      </c>
      <c r="AE36" s="90" t="s">
        <v>370</v>
      </c>
      <c r="AF36" s="90" t="s">
        <v>370</v>
      </c>
      <c r="AG36" s="90" t="s">
        <v>370</v>
      </c>
      <c r="AH36" s="90" t="s">
        <v>370</v>
      </c>
      <c r="AI36" s="72" t="e">
        <v>#REF!</v>
      </c>
      <c r="AJ36" s="73"/>
    </row>
    <row r="37" spans="1:36" ht="11.1" customHeight="1">
      <c r="A37" s="93">
        <v>22</v>
      </c>
      <c r="B37" s="65" t="s">
        <v>18</v>
      </c>
      <c r="C37" s="96" t="s">
        <v>78</v>
      </c>
      <c r="D37" s="102" t="s">
        <v>385</v>
      </c>
      <c r="E37" s="102" t="s">
        <v>385</v>
      </c>
      <c r="F37" s="102" t="s">
        <v>385</v>
      </c>
      <c r="G37" s="102" t="s">
        <v>385</v>
      </c>
      <c r="H37" s="102" t="s">
        <v>385</v>
      </c>
      <c r="I37" s="222" t="s">
        <v>385</v>
      </c>
      <c r="J37" s="102"/>
      <c r="K37" s="102"/>
      <c r="L37" s="102"/>
      <c r="M37" s="102"/>
      <c r="N37" s="102"/>
      <c r="O37" s="183"/>
      <c r="P37" s="101"/>
      <c r="Q37" s="102"/>
      <c r="R37" s="89" t="s">
        <v>370</v>
      </c>
      <c r="S37" s="90" t="s">
        <v>370</v>
      </c>
      <c r="T37" s="90" t="s">
        <v>370</v>
      </c>
      <c r="U37" s="90" t="s">
        <v>370</v>
      </c>
      <c r="V37" s="90" t="s">
        <v>370</v>
      </c>
      <c r="W37" s="90" t="s">
        <v>370</v>
      </c>
      <c r="X37" s="90" t="s">
        <v>370</v>
      </c>
      <c r="Y37" s="90" t="s">
        <v>370</v>
      </c>
      <c r="Z37" s="90" t="s">
        <v>370</v>
      </c>
      <c r="AA37" s="90" t="s">
        <v>370</v>
      </c>
      <c r="AB37" s="90" t="s">
        <v>370</v>
      </c>
      <c r="AC37" s="90" t="s">
        <v>370</v>
      </c>
      <c r="AD37" s="90" t="s">
        <v>370</v>
      </c>
      <c r="AE37" s="90" t="s">
        <v>370</v>
      </c>
      <c r="AF37" s="90" t="s">
        <v>370</v>
      </c>
      <c r="AG37" s="90" t="s">
        <v>370</v>
      </c>
      <c r="AH37" s="90" t="s">
        <v>370</v>
      </c>
      <c r="AI37" s="72" t="e">
        <v>#REF!</v>
      </c>
      <c r="AJ37" s="73"/>
    </row>
    <row r="38" spans="1:36" ht="11.1" customHeight="1">
      <c r="A38" s="93">
        <v>23</v>
      </c>
      <c r="B38" s="65" t="s">
        <v>19</v>
      </c>
      <c r="C38" s="96" t="s">
        <v>78</v>
      </c>
      <c r="D38" s="102" t="s">
        <v>370</v>
      </c>
      <c r="E38" s="102" t="s">
        <v>370</v>
      </c>
      <c r="F38" s="102" t="s">
        <v>370</v>
      </c>
      <c r="G38" s="102" t="s">
        <v>370</v>
      </c>
      <c r="H38" s="102" t="s">
        <v>370</v>
      </c>
      <c r="I38" s="222" t="s">
        <v>370</v>
      </c>
      <c r="J38" s="102"/>
      <c r="K38" s="102"/>
      <c r="L38" s="102"/>
      <c r="M38" s="102"/>
      <c r="N38" s="102"/>
      <c r="O38" s="183"/>
      <c r="P38" s="101"/>
      <c r="Q38" s="102"/>
      <c r="R38" s="89" t="s">
        <v>370</v>
      </c>
      <c r="S38" s="90" t="s">
        <v>370</v>
      </c>
      <c r="T38" s="90" t="s">
        <v>370</v>
      </c>
      <c r="U38" s="90" t="s">
        <v>370</v>
      </c>
      <c r="V38" s="90" t="s">
        <v>370</v>
      </c>
      <c r="W38" s="90" t="s">
        <v>370</v>
      </c>
      <c r="X38" s="90" t="s">
        <v>370</v>
      </c>
      <c r="Y38" s="90" t="s">
        <v>370</v>
      </c>
      <c r="Z38" s="90" t="s">
        <v>370</v>
      </c>
      <c r="AA38" s="90" t="s">
        <v>370</v>
      </c>
      <c r="AB38" s="90" t="s">
        <v>370</v>
      </c>
      <c r="AC38" s="90" t="s">
        <v>370</v>
      </c>
      <c r="AD38" s="90" t="s">
        <v>370</v>
      </c>
      <c r="AE38" s="90" t="s">
        <v>370</v>
      </c>
      <c r="AF38" s="90" t="s">
        <v>370</v>
      </c>
      <c r="AG38" s="90" t="s">
        <v>370</v>
      </c>
      <c r="AH38" s="90" t="s">
        <v>370</v>
      </c>
      <c r="AI38" s="72" t="e">
        <v>#REF!</v>
      </c>
      <c r="AJ38" s="73"/>
    </row>
    <row r="39" spans="1:36" ht="11.1" customHeight="1">
      <c r="A39" s="93">
        <v>24</v>
      </c>
      <c r="B39" s="65" t="s">
        <v>20</v>
      </c>
      <c r="C39" s="96" t="s">
        <v>78</v>
      </c>
      <c r="D39" s="102">
        <v>4.0000000000000001E-3</v>
      </c>
      <c r="E39" s="102">
        <v>0.01</v>
      </c>
      <c r="F39" s="102">
        <v>1.0999999999999999E-2</v>
      </c>
      <c r="G39" s="102">
        <v>1.4E-2</v>
      </c>
      <c r="H39" s="102">
        <v>7.0000000000000001E-3</v>
      </c>
      <c r="I39" s="222">
        <v>0.01</v>
      </c>
      <c r="J39" s="102"/>
      <c r="K39" s="102"/>
      <c r="L39" s="102"/>
      <c r="M39" s="102"/>
      <c r="N39" s="102"/>
      <c r="O39" s="183"/>
      <c r="P39" s="101"/>
      <c r="Q39" s="102"/>
      <c r="R39" s="89" t="s">
        <v>370</v>
      </c>
      <c r="S39" s="90" t="s">
        <v>370</v>
      </c>
      <c r="T39" s="90" t="s">
        <v>370</v>
      </c>
      <c r="U39" s="90" t="s">
        <v>370</v>
      </c>
      <c r="V39" s="90" t="s">
        <v>370</v>
      </c>
      <c r="W39" s="90" t="s">
        <v>370</v>
      </c>
      <c r="X39" s="90" t="s">
        <v>370</v>
      </c>
      <c r="Y39" s="90" t="s">
        <v>370</v>
      </c>
      <c r="Z39" s="90" t="s">
        <v>370</v>
      </c>
      <c r="AA39" s="90" t="s">
        <v>370</v>
      </c>
      <c r="AB39" s="90" t="s">
        <v>370</v>
      </c>
      <c r="AC39" s="90" t="s">
        <v>370</v>
      </c>
      <c r="AD39" s="90" t="s">
        <v>370</v>
      </c>
      <c r="AE39" s="90" t="s">
        <v>370</v>
      </c>
      <c r="AF39" s="90" t="s">
        <v>370</v>
      </c>
      <c r="AG39" s="90" t="s">
        <v>370</v>
      </c>
      <c r="AH39" s="90" t="s">
        <v>370</v>
      </c>
      <c r="AI39" s="72" t="e">
        <v>#REF!</v>
      </c>
      <c r="AJ39" s="73"/>
    </row>
    <row r="40" spans="1:36" ht="11.1" customHeight="1">
      <c r="A40" s="93">
        <v>25</v>
      </c>
      <c r="B40" s="65" t="s">
        <v>21</v>
      </c>
      <c r="C40" s="96" t="s">
        <v>78</v>
      </c>
      <c r="D40" s="102" t="s">
        <v>370</v>
      </c>
      <c r="E40" s="102" t="s">
        <v>370</v>
      </c>
      <c r="F40" s="102" t="s">
        <v>370</v>
      </c>
      <c r="G40" s="102" t="s">
        <v>370</v>
      </c>
      <c r="H40" s="102" t="s">
        <v>370</v>
      </c>
      <c r="I40" s="222" t="s">
        <v>370</v>
      </c>
      <c r="J40" s="102"/>
      <c r="K40" s="102"/>
      <c r="L40" s="102"/>
      <c r="M40" s="102"/>
      <c r="N40" s="102"/>
      <c r="O40" s="183"/>
      <c r="P40" s="101"/>
      <c r="Q40" s="102"/>
      <c r="R40" s="89" t="s">
        <v>370</v>
      </c>
      <c r="S40" s="90" t="s">
        <v>370</v>
      </c>
      <c r="T40" s="90" t="s">
        <v>370</v>
      </c>
      <c r="U40" s="90" t="s">
        <v>370</v>
      </c>
      <c r="V40" s="90" t="s">
        <v>370</v>
      </c>
      <c r="W40" s="90" t="s">
        <v>370</v>
      </c>
      <c r="X40" s="90" t="s">
        <v>370</v>
      </c>
      <c r="Y40" s="90" t="s">
        <v>370</v>
      </c>
      <c r="Z40" s="90" t="s">
        <v>370</v>
      </c>
      <c r="AA40" s="90" t="s">
        <v>370</v>
      </c>
      <c r="AB40" s="90" t="s">
        <v>370</v>
      </c>
      <c r="AC40" s="90" t="s">
        <v>370</v>
      </c>
      <c r="AD40" s="90" t="s">
        <v>370</v>
      </c>
      <c r="AE40" s="90" t="s">
        <v>370</v>
      </c>
      <c r="AF40" s="90" t="s">
        <v>370</v>
      </c>
      <c r="AG40" s="90" t="s">
        <v>370</v>
      </c>
      <c r="AH40" s="90" t="s">
        <v>370</v>
      </c>
      <c r="AI40" s="72" t="e">
        <v>#REF!</v>
      </c>
      <c r="AJ40" s="73"/>
    </row>
    <row r="41" spans="1:36" ht="11.1" customHeight="1">
      <c r="A41" s="93">
        <v>26</v>
      </c>
      <c r="B41" s="65" t="s">
        <v>22</v>
      </c>
      <c r="C41" s="96" t="s">
        <v>78</v>
      </c>
      <c r="D41" s="102" t="s">
        <v>383</v>
      </c>
      <c r="E41" s="102" t="s">
        <v>383</v>
      </c>
      <c r="F41" s="102" t="s">
        <v>383</v>
      </c>
      <c r="G41" s="102" t="s">
        <v>383</v>
      </c>
      <c r="H41" s="102" t="s">
        <v>383</v>
      </c>
      <c r="I41" s="222" t="s">
        <v>383</v>
      </c>
      <c r="J41" s="102"/>
      <c r="K41" s="102"/>
      <c r="L41" s="102"/>
      <c r="M41" s="102"/>
      <c r="N41" s="102"/>
      <c r="O41" s="183"/>
      <c r="P41" s="101"/>
      <c r="Q41" s="102"/>
      <c r="R41" s="89" t="s">
        <v>370</v>
      </c>
      <c r="S41" s="90" t="s">
        <v>370</v>
      </c>
      <c r="T41" s="90" t="s">
        <v>370</v>
      </c>
      <c r="U41" s="90" t="s">
        <v>370</v>
      </c>
      <c r="V41" s="90" t="s">
        <v>370</v>
      </c>
      <c r="W41" s="90" t="s">
        <v>370</v>
      </c>
      <c r="X41" s="90" t="s">
        <v>370</v>
      </c>
      <c r="Y41" s="90" t="s">
        <v>370</v>
      </c>
      <c r="Z41" s="90" t="s">
        <v>370</v>
      </c>
      <c r="AA41" s="90" t="s">
        <v>370</v>
      </c>
      <c r="AB41" s="90" t="s">
        <v>370</v>
      </c>
      <c r="AC41" s="90" t="s">
        <v>370</v>
      </c>
      <c r="AD41" s="90" t="s">
        <v>370</v>
      </c>
      <c r="AE41" s="90" t="s">
        <v>370</v>
      </c>
      <c r="AF41" s="90" t="s">
        <v>370</v>
      </c>
      <c r="AG41" s="90" t="s">
        <v>370</v>
      </c>
      <c r="AH41" s="90" t="s">
        <v>370</v>
      </c>
      <c r="AI41" s="72" t="e">
        <v>#REF!</v>
      </c>
      <c r="AJ41" s="73"/>
    </row>
    <row r="42" spans="1:36" ht="11.1" customHeight="1">
      <c r="A42" s="93">
        <v>27</v>
      </c>
      <c r="B42" s="65" t="s">
        <v>23</v>
      </c>
      <c r="C42" s="96" t="s">
        <v>78</v>
      </c>
      <c r="D42" s="102" t="s">
        <v>370</v>
      </c>
      <c r="E42" s="102" t="s">
        <v>370</v>
      </c>
      <c r="F42" s="102" t="s">
        <v>370</v>
      </c>
      <c r="G42" s="102" t="s">
        <v>370</v>
      </c>
      <c r="H42" s="102" t="s">
        <v>370</v>
      </c>
      <c r="I42" s="222" t="s">
        <v>370</v>
      </c>
      <c r="J42" s="102"/>
      <c r="K42" s="102"/>
      <c r="L42" s="102"/>
      <c r="M42" s="102"/>
      <c r="N42" s="102"/>
      <c r="O42" s="183"/>
      <c r="P42" s="101"/>
      <c r="Q42" s="102"/>
      <c r="R42" s="89" t="s">
        <v>370</v>
      </c>
      <c r="S42" s="90" t="s">
        <v>370</v>
      </c>
      <c r="T42" s="90" t="s">
        <v>370</v>
      </c>
      <c r="U42" s="90" t="s">
        <v>370</v>
      </c>
      <c r="V42" s="90" t="s">
        <v>370</v>
      </c>
      <c r="W42" s="90" t="s">
        <v>370</v>
      </c>
      <c r="X42" s="90" t="s">
        <v>370</v>
      </c>
      <c r="Y42" s="90" t="s">
        <v>370</v>
      </c>
      <c r="Z42" s="90" t="s">
        <v>370</v>
      </c>
      <c r="AA42" s="90" t="s">
        <v>370</v>
      </c>
      <c r="AB42" s="90" t="s">
        <v>370</v>
      </c>
      <c r="AC42" s="90" t="s">
        <v>370</v>
      </c>
      <c r="AD42" s="90" t="s">
        <v>370</v>
      </c>
      <c r="AE42" s="90" t="s">
        <v>370</v>
      </c>
      <c r="AF42" s="90" t="s">
        <v>370</v>
      </c>
      <c r="AG42" s="90" t="s">
        <v>370</v>
      </c>
      <c r="AH42" s="90" t="s">
        <v>370</v>
      </c>
      <c r="AI42" s="72" t="e">
        <v>#REF!</v>
      </c>
      <c r="AJ42" s="73"/>
    </row>
    <row r="43" spans="1:36" ht="11.1" customHeight="1">
      <c r="A43" s="93">
        <v>28</v>
      </c>
      <c r="B43" s="65" t="s">
        <v>24</v>
      </c>
      <c r="C43" s="96" t="s">
        <v>78</v>
      </c>
      <c r="D43" s="102">
        <v>6.0000000000000001E-3</v>
      </c>
      <c r="E43" s="102">
        <v>1.7000000000000001E-2</v>
      </c>
      <c r="F43" s="102">
        <v>1.4E-2</v>
      </c>
      <c r="G43" s="102">
        <v>2.1000000000000001E-2</v>
      </c>
      <c r="H43" s="102">
        <v>0.01</v>
      </c>
      <c r="I43" s="222">
        <v>1.7000000000000001E-2</v>
      </c>
      <c r="J43" s="102"/>
      <c r="K43" s="102"/>
      <c r="L43" s="102"/>
      <c r="M43" s="102"/>
      <c r="N43" s="102"/>
      <c r="O43" s="183"/>
      <c r="P43" s="101"/>
      <c r="Q43" s="102"/>
      <c r="R43" s="89" t="s">
        <v>370</v>
      </c>
      <c r="S43" s="90" t="s">
        <v>370</v>
      </c>
      <c r="T43" s="90" t="s">
        <v>370</v>
      </c>
      <c r="U43" s="90" t="s">
        <v>370</v>
      </c>
      <c r="V43" s="90" t="s">
        <v>370</v>
      </c>
      <c r="W43" s="90" t="s">
        <v>370</v>
      </c>
      <c r="X43" s="90" t="s">
        <v>370</v>
      </c>
      <c r="Y43" s="90" t="s">
        <v>370</v>
      </c>
      <c r="Z43" s="90" t="s">
        <v>370</v>
      </c>
      <c r="AA43" s="90" t="s">
        <v>370</v>
      </c>
      <c r="AB43" s="90" t="s">
        <v>370</v>
      </c>
      <c r="AC43" s="90" t="s">
        <v>370</v>
      </c>
      <c r="AD43" s="90" t="s">
        <v>370</v>
      </c>
      <c r="AE43" s="90" t="s">
        <v>370</v>
      </c>
      <c r="AF43" s="90" t="s">
        <v>370</v>
      </c>
      <c r="AG43" s="90" t="s">
        <v>370</v>
      </c>
      <c r="AH43" s="90" t="s">
        <v>370</v>
      </c>
      <c r="AI43" s="72" t="e">
        <v>#REF!</v>
      </c>
      <c r="AJ43" s="73"/>
    </row>
    <row r="44" spans="1:36" ht="11.1" customHeight="1">
      <c r="A44" s="93">
        <v>29</v>
      </c>
      <c r="B44" s="65" t="s">
        <v>25</v>
      </c>
      <c r="C44" s="96" t="s">
        <v>78</v>
      </c>
      <c r="D44" s="102" t="s">
        <v>370</v>
      </c>
      <c r="E44" s="102" t="s">
        <v>370</v>
      </c>
      <c r="F44" s="102" t="s">
        <v>370</v>
      </c>
      <c r="G44" s="102" t="s">
        <v>370</v>
      </c>
      <c r="H44" s="102" t="s">
        <v>370</v>
      </c>
      <c r="I44" s="222" t="s">
        <v>370</v>
      </c>
      <c r="J44" s="102"/>
      <c r="K44" s="102"/>
      <c r="L44" s="102"/>
      <c r="M44" s="102"/>
      <c r="N44" s="102"/>
      <c r="O44" s="183"/>
      <c r="P44" s="101"/>
      <c r="Q44" s="102"/>
      <c r="R44" s="89" t="s">
        <v>370</v>
      </c>
      <c r="S44" s="90" t="s">
        <v>370</v>
      </c>
      <c r="T44" s="90" t="s">
        <v>370</v>
      </c>
      <c r="U44" s="90" t="s">
        <v>370</v>
      </c>
      <c r="V44" s="90" t="s">
        <v>370</v>
      </c>
      <c r="W44" s="90" t="s">
        <v>370</v>
      </c>
      <c r="X44" s="90" t="s">
        <v>370</v>
      </c>
      <c r="Y44" s="90" t="s">
        <v>370</v>
      </c>
      <c r="Z44" s="90" t="s">
        <v>370</v>
      </c>
      <c r="AA44" s="90" t="s">
        <v>370</v>
      </c>
      <c r="AB44" s="90" t="s">
        <v>370</v>
      </c>
      <c r="AC44" s="90" t="s">
        <v>370</v>
      </c>
      <c r="AD44" s="90" t="s">
        <v>370</v>
      </c>
      <c r="AE44" s="90" t="s">
        <v>370</v>
      </c>
      <c r="AF44" s="90" t="s">
        <v>370</v>
      </c>
      <c r="AG44" s="90" t="s">
        <v>370</v>
      </c>
      <c r="AH44" s="90" t="s">
        <v>370</v>
      </c>
      <c r="AI44" s="72" t="e">
        <v>#REF!</v>
      </c>
      <c r="AJ44" s="73"/>
    </row>
    <row r="45" spans="1:36" ht="11.1" customHeight="1">
      <c r="A45" s="93">
        <v>30</v>
      </c>
      <c r="B45" s="65" t="s">
        <v>26</v>
      </c>
      <c r="C45" s="96" t="s">
        <v>78</v>
      </c>
      <c r="D45" s="102" t="s">
        <v>370</v>
      </c>
      <c r="E45" s="102" t="s">
        <v>370</v>
      </c>
      <c r="F45" s="102" t="s">
        <v>370</v>
      </c>
      <c r="G45" s="102" t="s">
        <v>370</v>
      </c>
      <c r="H45" s="102" t="s">
        <v>370</v>
      </c>
      <c r="I45" s="222" t="s">
        <v>370</v>
      </c>
      <c r="J45" s="102"/>
      <c r="K45" s="102"/>
      <c r="L45" s="102"/>
      <c r="M45" s="102"/>
      <c r="N45" s="102"/>
      <c r="O45" s="183"/>
      <c r="P45" s="101"/>
      <c r="Q45" s="102"/>
      <c r="R45" s="89" t="s">
        <v>370</v>
      </c>
      <c r="S45" s="90" t="s">
        <v>370</v>
      </c>
      <c r="T45" s="90" t="s">
        <v>370</v>
      </c>
      <c r="U45" s="90" t="s">
        <v>370</v>
      </c>
      <c r="V45" s="90" t="s">
        <v>370</v>
      </c>
      <c r="W45" s="90" t="s">
        <v>370</v>
      </c>
      <c r="X45" s="90" t="s">
        <v>370</v>
      </c>
      <c r="Y45" s="90" t="s">
        <v>370</v>
      </c>
      <c r="Z45" s="90" t="s">
        <v>370</v>
      </c>
      <c r="AA45" s="90" t="s">
        <v>370</v>
      </c>
      <c r="AB45" s="90" t="s">
        <v>370</v>
      </c>
      <c r="AC45" s="90" t="s">
        <v>370</v>
      </c>
      <c r="AD45" s="90" t="s">
        <v>370</v>
      </c>
      <c r="AE45" s="90" t="s">
        <v>370</v>
      </c>
      <c r="AF45" s="90" t="s">
        <v>370</v>
      </c>
      <c r="AG45" s="90" t="s">
        <v>370</v>
      </c>
      <c r="AH45" s="90" t="s">
        <v>370</v>
      </c>
      <c r="AI45" s="72" t="e">
        <v>#REF!</v>
      </c>
      <c r="AJ45" s="73"/>
    </row>
    <row r="46" spans="1:36" ht="11.1" customHeight="1">
      <c r="A46" s="93">
        <v>31</v>
      </c>
      <c r="B46" s="65" t="s">
        <v>27</v>
      </c>
      <c r="C46" s="96" t="s">
        <v>78</v>
      </c>
      <c r="D46" s="102" t="s">
        <v>370</v>
      </c>
      <c r="E46" s="102" t="s">
        <v>370</v>
      </c>
      <c r="F46" s="102" t="s">
        <v>370</v>
      </c>
      <c r="G46" s="102" t="s">
        <v>370</v>
      </c>
      <c r="H46" s="102" t="s">
        <v>370</v>
      </c>
      <c r="I46" s="222" t="s">
        <v>370</v>
      </c>
      <c r="J46" s="102"/>
      <c r="K46" s="102"/>
      <c r="L46" s="102"/>
      <c r="M46" s="102"/>
      <c r="N46" s="102"/>
      <c r="O46" s="183"/>
      <c r="P46" s="101"/>
      <c r="Q46" s="102"/>
      <c r="R46" s="89" t="s">
        <v>370</v>
      </c>
      <c r="S46" s="90" t="s">
        <v>370</v>
      </c>
      <c r="T46" s="90" t="s">
        <v>370</v>
      </c>
      <c r="U46" s="90" t="s">
        <v>370</v>
      </c>
      <c r="V46" s="90" t="s">
        <v>370</v>
      </c>
      <c r="W46" s="90" t="s">
        <v>370</v>
      </c>
      <c r="X46" s="90" t="s">
        <v>370</v>
      </c>
      <c r="Y46" s="90" t="s">
        <v>370</v>
      </c>
      <c r="Z46" s="90" t="s">
        <v>370</v>
      </c>
      <c r="AA46" s="90" t="s">
        <v>370</v>
      </c>
      <c r="AB46" s="90" t="s">
        <v>370</v>
      </c>
      <c r="AC46" s="90" t="s">
        <v>370</v>
      </c>
      <c r="AD46" s="90" t="s">
        <v>370</v>
      </c>
      <c r="AE46" s="90" t="s">
        <v>370</v>
      </c>
      <c r="AF46" s="90" t="s">
        <v>370</v>
      </c>
      <c r="AG46" s="90" t="s">
        <v>370</v>
      </c>
      <c r="AH46" s="90" t="s">
        <v>370</v>
      </c>
      <c r="AI46" s="72" t="e">
        <v>#REF!</v>
      </c>
      <c r="AJ46" s="73"/>
    </row>
    <row r="47" spans="1:36" ht="11.1" customHeight="1">
      <c r="A47" s="93">
        <v>32</v>
      </c>
      <c r="B47" s="65" t="s">
        <v>28</v>
      </c>
      <c r="C47" s="96" t="s">
        <v>78</v>
      </c>
      <c r="D47" s="102" t="s">
        <v>370</v>
      </c>
      <c r="E47" s="102" t="s">
        <v>370</v>
      </c>
      <c r="F47" s="102" t="s">
        <v>370</v>
      </c>
      <c r="G47" s="102" t="s">
        <v>370</v>
      </c>
      <c r="H47" s="102" t="s">
        <v>370</v>
      </c>
      <c r="I47" s="222" t="s">
        <v>370</v>
      </c>
      <c r="J47" s="102"/>
      <c r="K47" s="102"/>
      <c r="L47" s="102"/>
      <c r="M47" s="102"/>
      <c r="N47" s="102"/>
      <c r="O47" s="183"/>
      <c r="P47" s="101"/>
      <c r="Q47" s="102"/>
      <c r="R47" s="89" t="s">
        <v>370</v>
      </c>
      <c r="S47" s="90" t="s">
        <v>370</v>
      </c>
      <c r="T47" s="90" t="s">
        <v>370</v>
      </c>
      <c r="U47" s="90" t="s">
        <v>370</v>
      </c>
      <c r="V47" s="90" t="s">
        <v>370</v>
      </c>
      <c r="W47" s="90" t="s">
        <v>370</v>
      </c>
      <c r="X47" s="90" t="s">
        <v>370</v>
      </c>
      <c r="Y47" s="90" t="s">
        <v>370</v>
      </c>
      <c r="Z47" s="90" t="s">
        <v>370</v>
      </c>
      <c r="AA47" s="90" t="s">
        <v>370</v>
      </c>
      <c r="AB47" s="90" t="s">
        <v>370</v>
      </c>
      <c r="AC47" s="90" t="s">
        <v>370</v>
      </c>
      <c r="AD47" s="90" t="s">
        <v>370</v>
      </c>
      <c r="AE47" s="90" t="s">
        <v>370</v>
      </c>
      <c r="AF47" s="90" t="s">
        <v>370</v>
      </c>
      <c r="AG47" s="90" t="s">
        <v>370</v>
      </c>
      <c r="AH47" s="90" t="s">
        <v>370</v>
      </c>
      <c r="AI47" s="72" t="e">
        <v>#REF!</v>
      </c>
      <c r="AJ47" s="73"/>
    </row>
    <row r="48" spans="1:36" ht="11.1" customHeight="1">
      <c r="A48" s="93">
        <v>33</v>
      </c>
      <c r="B48" s="65" t="s">
        <v>29</v>
      </c>
      <c r="C48" s="96" t="s">
        <v>78</v>
      </c>
      <c r="D48" s="104" t="s">
        <v>370</v>
      </c>
      <c r="E48" s="104" t="s">
        <v>370</v>
      </c>
      <c r="F48" s="104" t="s">
        <v>370</v>
      </c>
      <c r="G48" s="104" t="s">
        <v>370</v>
      </c>
      <c r="H48" s="104" t="s">
        <v>370</v>
      </c>
      <c r="I48" s="223" t="s">
        <v>370</v>
      </c>
      <c r="J48" s="104"/>
      <c r="K48" s="104"/>
      <c r="L48" s="104"/>
      <c r="M48" s="104"/>
      <c r="N48" s="104"/>
      <c r="O48" s="184"/>
      <c r="P48" s="103"/>
      <c r="Q48" s="104"/>
      <c r="R48" s="89" t="s">
        <v>370</v>
      </c>
      <c r="S48" s="90" t="s">
        <v>370</v>
      </c>
      <c r="T48" s="90" t="s">
        <v>370</v>
      </c>
      <c r="U48" s="90" t="s">
        <v>370</v>
      </c>
      <c r="V48" s="90" t="s">
        <v>370</v>
      </c>
      <c r="W48" s="90" t="s">
        <v>370</v>
      </c>
      <c r="X48" s="90" t="s">
        <v>370</v>
      </c>
      <c r="Y48" s="90" t="s">
        <v>370</v>
      </c>
      <c r="Z48" s="90" t="s">
        <v>370</v>
      </c>
      <c r="AA48" s="90" t="s">
        <v>370</v>
      </c>
      <c r="AB48" s="90" t="s">
        <v>370</v>
      </c>
      <c r="AC48" s="90" t="s">
        <v>370</v>
      </c>
      <c r="AD48" s="90" t="s">
        <v>370</v>
      </c>
      <c r="AE48" s="90" t="s">
        <v>370</v>
      </c>
      <c r="AF48" s="90" t="s">
        <v>370</v>
      </c>
      <c r="AG48" s="90" t="s">
        <v>370</v>
      </c>
      <c r="AH48" s="90" t="s">
        <v>370</v>
      </c>
      <c r="AI48" s="72" t="e">
        <v>#REF!</v>
      </c>
      <c r="AJ48" s="73"/>
    </row>
    <row r="49" spans="1:36" ht="11.1" customHeight="1">
      <c r="A49" s="93">
        <v>34</v>
      </c>
      <c r="B49" s="65" t="s">
        <v>30</v>
      </c>
      <c r="C49" s="96" t="s">
        <v>78</v>
      </c>
      <c r="D49" s="104" t="s">
        <v>370</v>
      </c>
      <c r="E49" s="104" t="s">
        <v>370</v>
      </c>
      <c r="F49" s="104" t="s">
        <v>370</v>
      </c>
      <c r="G49" s="104" t="s">
        <v>370</v>
      </c>
      <c r="H49" s="104" t="s">
        <v>370</v>
      </c>
      <c r="I49" s="223" t="s">
        <v>370</v>
      </c>
      <c r="J49" s="104"/>
      <c r="K49" s="104"/>
      <c r="L49" s="104"/>
      <c r="M49" s="104"/>
      <c r="N49" s="104"/>
      <c r="O49" s="184"/>
      <c r="P49" s="103"/>
      <c r="Q49" s="104"/>
      <c r="R49" s="89" t="s">
        <v>370</v>
      </c>
      <c r="S49" s="90" t="s">
        <v>370</v>
      </c>
      <c r="T49" s="90" t="s">
        <v>370</v>
      </c>
      <c r="U49" s="90" t="s">
        <v>370</v>
      </c>
      <c r="V49" s="90" t="s">
        <v>370</v>
      </c>
      <c r="W49" s="90" t="s">
        <v>370</v>
      </c>
      <c r="X49" s="90" t="s">
        <v>370</v>
      </c>
      <c r="Y49" s="90" t="s">
        <v>370</v>
      </c>
      <c r="Z49" s="90" t="s">
        <v>370</v>
      </c>
      <c r="AA49" s="90" t="s">
        <v>370</v>
      </c>
      <c r="AB49" s="90" t="s">
        <v>370</v>
      </c>
      <c r="AC49" s="90" t="s">
        <v>370</v>
      </c>
      <c r="AD49" s="90" t="s">
        <v>370</v>
      </c>
      <c r="AE49" s="90" t="s">
        <v>370</v>
      </c>
      <c r="AF49" s="90" t="s">
        <v>370</v>
      </c>
      <c r="AG49" s="90" t="s">
        <v>370</v>
      </c>
      <c r="AH49" s="90" t="s">
        <v>370</v>
      </c>
      <c r="AI49" s="72" t="e">
        <v>#REF!</v>
      </c>
      <c r="AJ49" s="73"/>
    </row>
    <row r="50" spans="1:36" ht="11.1" customHeight="1">
      <c r="A50" s="93">
        <v>35</v>
      </c>
      <c r="B50" s="65" t="s">
        <v>31</v>
      </c>
      <c r="C50" s="96" t="s">
        <v>78</v>
      </c>
      <c r="D50" s="102" t="s">
        <v>370</v>
      </c>
      <c r="E50" s="102" t="s">
        <v>370</v>
      </c>
      <c r="F50" s="102" t="s">
        <v>370</v>
      </c>
      <c r="G50" s="102" t="s">
        <v>370</v>
      </c>
      <c r="H50" s="102" t="s">
        <v>370</v>
      </c>
      <c r="I50" s="222" t="s">
        <v>370</v>
      </c>
      <c r="J50" s="102"/>
      <c r="K50" s="102"/>
      <c r="L50" s="102"/>
      <c r="M50" s="102"/>
      <c r="N50" s="102"/>
      <c r="O50" s="183"/>
      <c r="P50" s="101"/>
      <c r="Q50" s="102"/>
      <c r="R50" s="89" t="s">
        <v>370</v>
      </c>
      <c r="S50" s="90" t="s">
        <v>370</v>
      </c>
      <c r="T50" s="90" t="s">
        <v>370</v>
      </c>
      <c r="U50" s="90" t="s">
        <v>370</v>
      </c>
      <c r="V50" s="90" t="s">
        <v>370</v>
      </c>
      <c r="W50" s="90" t="s">
        <v>370</v>
      </c>
      <c r="X50" s="90" t="s">
        <v>370</v>
      </c>
      <c r="Y50" s="90" t="s">
        <v>370</v>
      </c>
      <c r="Z50" s="90" t="s">
        <v>370</v>
      </c>
      <c r="AA50" s="90" t="s">
        <v>370</v>
      </c>
      <c r="AB50" s="90" t="s">
        <v>370</v>
      </c>
      <c r="AC50" s="90" t="s">
        <v>370</v>
      </c>
      <c r="AD50" s="90" t="s">
        <v>370</v>
      </c>
      <c r="AE50" s="90" t="s">
        <v>370</v>
      </c>
      <c r="AF50" s="90" t="s">
        <v>370</v>
      </c>
      <c r="AG50" s="90" t="s">
        <v>370</v>
      </c>
      <c r="AH50" s="90" t="s">
        <v>370</v>
      </c>
      <c r="AI50" s="72" t="e">
        <v>#REF!</v>
      </c>
      <c r="AJ50" s="73"/>
    </row>
    <row r="51" spans="1:36" ht="11.1" customHeight="1">
      <c r="A51" s="93">
        <v>36</v>
      </c>
      <c r="B51" s="65" t="s">
        <v>32</v>
      </c>
      <c r="C51" s="96" t="s">
        <v>78</v>
      </c>
      <c r="D51" s="71" t="s">
        <v>370</v>
      </c>
      <c r="E51" s="71" t="s">
        <v>370</v>
      </c>
      <c r="F51" s="71" t="s">
        <v>370</v>
      </c>
      <c r="G51" s="71" t="s">
        <v>370</v>
      </c>
      <c r="H51" s="71" t="s">
        <v>370</v>
      </c>
      <c r="I51" s="217" t="s">
        <v>370</v>
      </c>
      <c r="J51" s="71"/>
      <c r="K51" s="71"/>
      <c r="L51" s="71"/>
      <c r="M51" s="71"/>
      <c r="N51" s="71"/>
      <c r="O51" s="137"/>
      <c r="P51" s="70"/>
      <c r="Q51" s="71"/>
      <c r="R51" s="89" t="s">
        <v>370</v>
      </c>
      <c r="S51" s="90" t="s">
        <v>370</v>
      </c>
      <c r="T51" s="90" t="s">
        <v>370</v>
      </c>
      <c r="U51" s="90" t="s">
        <v>370</v>
      </c>
      <c r="V51" s="90" t="s">
        <v>370</v>
      </c>
      <c r="W51" s="90" t="s">
        <v>370</v>
      </c>
      <c r="X51" s="90" t="s">
        <v>370</v>
      </c>
      <c r="Y51" s="90" t="s">
        <v>370</v>
      </c>
      <c r="Z51" s="90" t="s">
        <v>370</v>
      </c>
      <c r="AA51" s="90" t="s">
        <v>370</v>
      </c>
      <c r="AB51" s="90" t="s">
        <v>370</v>
      </c>
      <c r="AC51" s="90" t="s">
        <v>370</v>
      </c>
      <c r="AD51" s="90" t="s">
        <v>370</v>
      </c>
      <c r="AE51" s="90" t="s">
        <v>370</v>
      </c>
      <c r="AF51" s="90" t="s">
        <v>370</v>
      </c>
      <c r="AG51" s="90" t="s">
        <v>370</v>
      </c>
      <c r="AH51" s="90" t="s">
        <v>370</v>
      </c>
      <c r="AI51" s="72" t="e">
        <v>#REF!</v>
      </c>
      <c r="AJ51" s="73"/>
    </row>
    <row r="52" spans="1:36" ht="11.1" customHeight="1">
      <c r="A52" s="93">
        <v>37</v>
      </c>
      <c r="B52" s="65" t="s">
        <v>34</v>
      </c>
      <c r="C52" s="96" t="s">
        <v>78</v>
      </c>
      <c r="D52" s="102" t="s">
        <v>370</v>
      </c>
      <c r="E52" s="102" t="s">
        <v>370</v>
      </c>
      <c r="F52" s="102" t="s">
        <v>370</v>
      </c>
      <c r="G52" s="102" t="s">
        <v>370</v>
      </c>
      <c r="H52" s="102" t="s">
        <v>370</v>
      </c>
      <c r="I52" s="222" t="s">
        <v>370</v>
      </c>
      <c r="J52" s="102"/>
      <c r="K52" s="102"/>
      <c r="L52" s="102"/>
      <c r="M52" s="102"/>
      <c r="N52" s="102"/>
      <c r="O52" s="183"/>
      <c r="P52" s="101"/>
      <c r="Q52" s="102"/>
      <c r="R52" s="89" t="s">
        <v>370</v>
      </c>
      <c r="S52" s="90" t="s">
        <v>370</v>
      </c>
      <c r="T52" s="90" t="s">
        <v>370</v>
      </c>
      <c r="U52" s="90" t="s">
        <v>370</v>
      </c>
      <c r="V52" s="90" t="s">
        <v>370</v>
      </c>
      <c r="W52" s="90" t="s">
        <v>370</v>
      </c>
      <c r="X52" s="90" t="s">
        <v>370</v>
      </c>
      <c r="Y52" s="90" t="s">
        <v>370</v>
      </c>
      <c r="Z52" s="90" t="s">
        <v>370</v>
      </c>
      <c r="AA52" s="90" t="s">
        <v>370</v>
      </c>
      <c r="AB52" s="90" t="s">
        <v>370</v>
      </c>
      <c r="AC52" s="90" t="s">
        <v>370</v>
      </c>
      <c r="AD52" s="90" t="s">
        <v>370</v>
      </c>
      <c r="AE52" s="90" t="s">
        <v>370</v>
      </c>
      <c r="AF52" s="90" t="s">
        <v>370</v>
      </c>
      <c r="AG52" s="90" t="s">
        <v>370</v>
      </c>
      <c r="AH52" s="90" t="s">
        <v>370</v>
      </c>
      <c r="AI52" s="72" t="e">
        <v>#REF!</v>
      </c>
      <c r="AJ52" s="73"/>
    </row>
    <row r="53" spans="1:36" ht="11.1" customHeight="1">
      <c r="A53" s="93">
        <v>38</v>
      </c>
      <c r="B53" s="65" t="s">
        <v>35</v>
      </c>
      <c r="C53" s="96" t="s">
        <v>78</v>
      </c>
      <c r="D53" s="71">
        <v>2.5</v>
      </c>
      <c r="E53" s="71">
        <v>2.6</v>
      </c>
      <c r="F53" s="71">
        <v>2.2000000000000002</v>
      </c>
      <c r="G53" s="71">
        <v>2.2000000000000002</v>
      </c>
      <c r="H53" s="71">
        <v>2.1</v>
      </c>
      <c r="I53" s="217">
        <v>2.2000000000000002</v>
      </c>
      <c r="J53" s="71"/>
      <c r="K53" s="71"/>
      <c r="L53" s="71"/>
      <c r="M53" s="71"/>
      <c r="N53" s="71"/>
      <c r="O53" s="137"/>
      <c r="P53" s="70"/>
      <c r="Q53" s="71"/>
      <c r="R53" s="89" t="s">
        <v>370</v>
      </c>
      <c r="S53" s="90" t="s">
        <v>370</v>
      </c>
      <c r="T53" s="90" t="s">
        <v>370</v>
      </c>
      <c r="U53" s="90" t="s">
        <v>370</v>
      </c>
      <c r="V53" s="90" t="s">
        <v>370</v>
      </c>
      <c r="W53" s="90" t="s">
        <v>370</v>
      </c>
      <c r="X53" s="90" t="s">
        <v>370</v>
      </c>
      <c r="Y53" s="90" t="s">
        <v>370</v>
      </c>
      <c r="Z53" s="90" t="s">
        <v>370</v>
      </c>
      <c r="AA53" s="90" t="s">
        <v>370</v>
      </c>
      <c r="AB53" s="90" t="s">
        <v>370</v>
      </c>
      <c r="AC53" s="90" t="s">
        <v>370</v>
      </c>
      <c r="AD53" s="90" t="s">
        <v>370</v>
      </c>
      <c r="AE53" s="90" t="s">
        <v>370</v>
      </c>
      <c r="AF53" s="90" t="s">
        <v>370</v>
      </c>
      <c r="AG53" s="90" t="s">
        <v>370</v>
      </c>
      <c r="AH53" s="90" t="s">
        <v>370</v>
      </c>
      <c r="AI53" s="72" t="e">
        <v>#REF!</v>
      </c>
      <c r="AJ53" s="73"/>
    </row>
    <row r="54" spans="1:36" ht="11.1" customHeight="1">
      <c r="A54" s="93">
        <v>39</v>
      </c>
      <c r="B54" s="65" t="s">
        <v>36</v>
      </c>
      <c r="C54" s="96" t="s">
        <v>78</v>
      </c>
      <c r="D54" s="71" t="s">
        <v>370</v>
      </c>
      <c r="E54" s="71" t="s">
        <v>370</v>
      </c>
      <c r="F54" s="71" t="s">
        <v>370</v>
      </c>
      <c r="G54" s="71" t="s">
        <v>370</v>
      </c>
      <c r="H54" s="71" t="s">
        <v>370</v>
      </c>
      <c r="I54" s="217" t="s">
        <v>370</v>
      </c>
      <c r="J54" s="71"/>
      <c r="K54" s="71"/>
      <c r="L54" s="71"/>
      <c r="M54" s="71"/>
      <c r="N54" s="71"/>
      <c r="O54" s="137"/>
      <c r="P54" s="70"/>
      <c r="Q54" s="71"/>
      <c r="R54" s="89" t="s">
        <v>370</v>
      </c>
      <c r="S54" s="90" t="s">
        <v>370</v>
      </c>
      <c r="T54" s="90" t="s">
        <v>370</v>
      </c>
      <c r="U54" s="90" t="s">
        <v>370</v>
      </c>
      <c r="V54" s="90" t="s">
        <v>370</v>
      </c>
      <c r="W54" s="90" t="s">
        <v>370</v>
      </c>
      <c r="X54" s="90" t="s">
        <v>370</v>
      </c>
      <c r="Y54" s="90" t="s">
        <v>370</v>
      </c>
      <c r="Z54" s="90" t="s">
        <v>370</v>
      </c>
      <c r="AA54" s="90" t="s">
        <v>370</v>
      </c>
      <c r="AB54" s="90" t="s">
        <v>370</v>
      </c>
      <c r="AC54" s="90" t="s">
        <v>370</v>
      </c>
      <c r="AD54" s="90" t="s">
        <v>370</v>
      </c>
      <c r="AE54" s="90" t="s">
        <v>370</v>
      </c>
      <c r="AF54" s="90" t="s">
        <v>370</v>
      </c>
      <c r="AG54" s="90" t="s">
        <v>370</v>
      </c>
      <c r="AH54" s="90" t="s">
        <v>370</v>
      </c>
      <c r="AI54" s="72" t="e">
        <v>#REF!</v>
      </c>
      <c r="AJ54" s="73"/>
    </row>
    <row r="55" spans="1:36" ht="11.1" customHeight="1">
      <c r="A55" s="93">
        <v>40</v>
      </c>
      <c r="B55" s="65" t="s">
        <v>48</v>
      </c>
      <c r="C55" s="96" t="s">
        <v>78</v>
      </c>
      <c r="D55" s="90" t="s">
        <v>370</v>
      </c>
      <c r="E55" s="90" t="s">
        <v>370</v>
      </c>
      <c r="F55" s="90" t="s">
        <v>370</v>
      </c>
      <c r="G55" s="90" t="s">
        <v>370</v>
      </c>
      <c r="H55" s="90" t="s">
        <v>370</v>
      </c>
      <c r="I55" s="124" t="s">
        <v>370</v>
      </c>
      <c r="J55" s="90"/>
      <c r="K55" s="90"/>
      <c r="L55" s="90"/>
      <c r="M55" s="90"/>
      <c r="N55" s="90"/>
      <c r="O55" s="180"/>
      <c r="P55" s="89"/>
      <c r="Q55" s="90"/>
      <c r="R55" s="89" t="s">
        <v>370</v>
      </c>
      <c r="S55" s="90" t="s">
        <v>370</v>
      </c>
      <c r="T55" s="90" t="s">
        <v>370</v>
      </c>
      <c r="U55" s="90" t="s">
        <v>370</v>
      </c>
      <c r="V55" s="90" t="s">
        <v>370</v>
      </c>
      <c r="W55" s="90" t="s">
        <v>370</v>
      </c>
      <c r="X55" s="90" t="s">
        <v>370</v>
      </c>
      <c r="Y55" s="90" t="s">
        <v>370</v>
      </c>
      <c r="Z55" s="90" t="s">
        <v>370</v>
      </c>
      <c r="AA55" s="90" t="s">
        <v>370</v>
      </c>
      <c r="AB55" s="90" t="s">
        <v>370</v>
      </c>
      <c r="AC55" s="90" t="s">
        <v>370</v>
      </c>
      <c r="AD55" s="90" t="s">
        <v>370</v>
      </c>
      <c r="AE55" s="90" t="s">
        <v>370</v>
      </c>
      <c r="AF55" s="90" t="s">
        <v>370</v>
      </c>
      <c r="AG55" s="90" t="s">
        <v>370</v>
      </c>
      <c r="AH55" s="90" t="s">
        <v>370</v>
      </c>
      <c r="AI55" s="72" t="e">
        <v>#REF!</v>
      </c>
      <c r="AJ55" s="73"/>
    </row>
    <row r="56" spans="1:36" ht="11.1" customHeight="1">
      <c r="A56" s="93">
        <v>41</v>
      </c>
      <c r="B56" s="65" t="s">
        <v>37</v>
      </c>
      <c r="C56" s="96" t="s">
        <v>78</v>
      </c>
      <c r="D56" s="104" t="s">
        <v>370</v>
      </c>
      <c r="E56" s="104" t="s">
        <v>370</v>
      </c>
      <c r="F56" s="104" t="s">
        <v>370</v>
      </c>
      <c r="G56" s="104" t="s">
        <v>370</v>
      </c>
      <c r="H56" s="104" t="s">
        <v>370</v>
      </c>
      <c r="I56" s="223" t="s">
        <v>370</v>
      </c>
      <c r="J56" s="104"/>
      <c r="K56" s="104"/>
      <c r="L56" s="104"/>
      <c r="M56" s="104"/>
      <c r="N56" s="104"/>
      <c r="O56" s="184"/>
      <c r="P56" s="103"/>
      <c r="Q56" s="104"/>
      <c r="R56" s="89" t="s">
        <v>370</v>
      </c>
      <c r="S56" s="90" t="s">
        <v>370</v>
      </c>
      <c r="T56" s="90" t="s">
        <v>370</v>
      </c>
      <c r="U56" s="90" t="s">
        <v>370</v>
      </c>
      <c r="V56" s="90" t="s">
        <v>370</v>
      </c>
      <c r="W56" s="90" t="s">
        <v>370</v>
      </c>
      <c r="X56" s="90" t="s">
        <v>370</v>
      </c>
      <c r="Y56" s="90" t="s">
        <v>370</v>
      </c>
      <c r="Z56" s="90" t="s">
        <v>370</v>
      </c>
      <c r="AA56" s="90" t="s">
        <v>370</v>
      </c>
      <c r="AB56" s="90" t="s">
        <v>370</v>
      </c>
      <c r="AC56" s="90" t="s">
        <v>370</v>
      </c>
      <c r="AD56" s="90" t="s">
        <v>370</v>
      </c>
      <c r="AE56" s="90" t="s">
        <v>370</v>
      </c>
      <c r="AF56" s="90" t="s">
        <v>370</v>
      </c>
      <c r="AG56" s="90" t="s">
        <v>370</v>
      </c>
      <c r="AH56" s="90" t="s">
        <v>370</v>
      </c>
      <c r="AI56" s="72" t="e">
        <v>#REF!</v>
      </c>
      <c r="AJ56" s="73"/>
    </row>
    <row r="57" spans="1:36" ht="11.1" customHeight="1">
      <c r="A57" s="93">
        <v>42</v>
      </c>
      <c r="B57" s="65" t="s">
        <v>38</v>
      </c>
      <c r="C57" s="96" t="s">
        <v>78</v>
      </c>
      <c r="D57" s="108" t="s">
        <v>370</v>
      </c>
      <c r="E57" s="108" t="s">
        <v>370</v>
      </c>
      <c r="F57" s="108" t="s">
        <v>370</v>
      </c>
      <c r="G57" s="108" t="s">
        <v>370</v>
      </c>
      <c r="H57" s="108" t="s">
        <v>370</v>
      </c>
      <c r="I57" s="224" t="s">
        <v>370</v>
      </c>
      <c r="J57" s="108"/>
      <c r="K57" s="108"/>
      <c r="L57" s="108"/>
      <c r="M57" s="108"/>
      <c r="N57" s="108"/>
      <c r="O57" s="185"/>
      <c r="P57" s="107"/>
      <c r="Q57" s="108"/>
      <c r="R57" s="89" t="s">
        <v>370</v>
      </c>
      <c r="S57" s="90" t="s">
        <v>370</v>
      </c>
      <c r="T57" s="90" t="s">
        <v>370</v>
      </c>
      <c r="U57" s="90" t="s">
        <v>370</v>
      </c>
      <c r="V57" s="90" t="s">
        <v>370</v>
      </c>
      <c r="W57" s="90" t="s">
        <v>370</v>
      </c>
      <c r="X57" s="90" t="s">
        <v>370</v>
      </c>
      <c r="Y57" s="90" t="s">
        <v>370</v>
      </c>
      <c r="Z57" s="90" t="s">
        <v>370</v>
      </c>
      <c r="AA57" s="90" t="s">
        <v>370</v>
      </c>
      <c r="AB57" s="90" t="s">
        <v>370</v>
      </c>
      <c r="AC57" s="90" t="s">
        <v>370</v>
      </c>
      <c r="AD57" s="90" t="s">
        <v>370</v>
      </c>
      <c r="AE57" s="90" t="s">
        <v>370</v>
      </c>
      <c r="AF57" s="90" t="s">
        <v>370</v>
      </c>
      <c r="AG57" s="90" t="s">
        <v>370</v>
      </c>
      <c r="AH57" s="90" t="s">
        <v>370</v>
      </c>
      <c r="AI57" s="72" t="e">
        <v>#REF!</v>
      </c>
      <c r="AJ57" s="73"/>
    </row>
    <row r="58" spans="1:36" ht="11.1" customHeight="1">
      <c r="A58" s="93">
        <v>43</v>
      </c>
      <c r="B58" s="65" t="s">
        <v>102</v>
      </c>
      <c r="C58" s="96" t="s">
        <v>78</v>
      </c>
      <c r="D58" s="108" t="s">
        <v>370</v>
      </c>
      <c r="E58" s="108" t="s">
        <v>370</v>
      </c>
      <c r="F58" s="108" t="s">
        <v>370</v>
      </c>
      <c r="G58" s="108" t="s">
        <v>370</v>
      </c>
      <c r="H58" s="108" t="s">
        <v>370</v>
      </c>
      <c r="I58" s="224" t="s">
        <v>370</v>
      </c>
      <c r="J58" s="108"/>
      <c r="K58" s="108"/>
      <c r="L58" s="108"/>
      <c r="M58" s="108"/>
      <c r="N58" s="108"/>
      <c r="O58" s="185"/>
      <c r="P58" s="107"/>
      <c r="Q58" s="108"/>
      <c r="R58" s="89" t="s">
        <v>370</v>
      </c>
      <c r="S58" s="90" t="s">
        <v>370</v>
      </c>
      <c r="T58" s="90" t="s">
        <v>370</v>
      </c>
      <c r="U58" s="90" t="s">
        <v>370</v>
      </c>
      <c r="V58" s="90" t="s">
        <v>370</v>
      </c>
      <c r="W58" s="90" t="s">
        <v>370</v>
      </c>
      <c r="X58" s="90" t="s">
        <v>370</v>
      </c>
      <c r="Y58" s="90" t="s">
        <v>370</v>
      </c>
      <c r="Z58" s="90" t="s">
        <v>370</v>
      </c>
      <c r="AA58" s="90" t="s">
        <v>370</v>
      </c>
      <c r="AB58" s="90" t="s">
        <v>370</v>
      </c>
      <c r="AC58" s="90" t="s">
        <v>370</v>
      </c>
      <c r="AD58" s="90" t="s">
        <v>370</v>
      </c>
      <c r="AE58" s="90" t="s">
        <v>370</v>
      </c>
      <c r="AF58" s="90" t="s">
        <v>370</v>
      </c>
      <c r="AG58" s="90" t="s">
        <v>370</v>
      </c>
      <c r="AH58" s="90" t="s">
        <v>370</v>
      </c>
      <c r="AI58" s="72" t="e">
        <v>#REF!</v>
      </c>
      <c r="AJ58" s="73"/>
    </row>
    <row r="59" spans="1:36" ht="11.1" customHeight="1">
      <c r="A59" s="93">
        <v>44</v>
      </c>
      <c r="B59" s="65" t="s">
        <v>39</v>
      </c>
      <c r="C59" s="96" t="s">
        <v>78</v>
      </c>
      <c r="D59" s="102" t="s">
        <v>385</v>
      </c>
      <c r="E59" s="102" t="s">
        <v>385</v>
      </c>
      <c r="F59" s="102" t="s">
        <v>385</v>
      </c>
      <c r="G59" s="102" t="s">
        <v>385</v>
      </c>
      <c r="H59" s="102" t="s">
        <v>385</v>
      </c>
      <c r="I59" s="222" t="s">
        <v>385</v>
      </c>
      <c r="J59" s="102"/>
      <c r="K59" s="102"/>
      <c r="L59" s="102"/>
      <c r="M59" s="102"/>
      <c r="N59" s="102"/>
      <c r="O59" s="183"/>
      <c r="P59" s="101"/>
      <c r="Q59" s="102"/>
      <c r="R59" s="89" t="s">
        <v>370</v>
      </c>
      <c r="S59" s="90" t="s">
        <v>370</v>
      </c>
      <c r="T59" s="90" t="s">
        <v>370</v>
      </c>
      <c r="U59" s="90" t="s">
        <v>370</v>
      </c>
      <c r="V59" s="90" t="s">
        <v>370</v>
      </c>
      <c r="W59" s="90" t="s">
        <v>370</v>
      </c>
      <c r="X59" s="90" t="s">
        <v>370</v>
      </c>
      <c r="Y59" s="90" t="s">
        <v>370</v>
      </c>
      <c r="Z59" s="90" t="s">
        <v>370</v>
      </c>
      <c r="AA59" s="90" t="s">
        <v>370</v>
      </c>
      <c r="AB59" s="90" t="s">
        <v>370</v>
      </c>
      <c r="AC59" s="90" t="s">
        <v>370</v>
      </c>
      <c r="AD59" s="90" t="s">
        <v>370</v>
      </c>
      <c r="AE59" s="90" t="s">
        <v>370</v>
      </c>
      <c r="AF59" s="90" t="s">
        <v>370</v>
      </c>
      <c r="AG59" s="90" t="s">
        <v>370</v>
      </c>
      <c r="AH59" s="90" t="s">
        <v>370</v>
      </c>
      <c r="AI59" s="72" t="e">
        <v>#REF!</v>
      </c>
      <c r="AJ59" s="73"/>
    </row>
    <row r="60" spans="1:36" ht="11.1" customHeight="1">
      <c r="A60" s="93">
        <v>45</v>
      </c>
      <c r="B60" s="65" t="s">
        <v>40</v>
      </c>
      <c r="C60" s="96" t="s">
        <v>78</v>
      </c>
      <c r="D60" s="98" t="s">
        <v>370</v>
      </c>
      <c r="E60" s="98" t="s">
        <v>370</v>
      </c>
      <c r="F60" s="98" t="s">
        <v>370</v>
      </c>
      <c r="G60" s="98" t="s">
        <v>370</v>
      </c>
      <c r="H60" s="98" t="s">
        <v>370</v>
      </c>
      <c r="I60" s="220" t="s">
        <v>370</v>
      </c>
      <c r="J60" s="98"/>
      <c r="K60" s="98"/>
      <c r="L60" s="98"/>
      <c r="M60" s="98"/>
      <c r="N60" s="98"/>
      <c r="O60" s="181"/>
      <c r="P60" s="97"/>
      <c r="Q60" s="98"/>
      <c r="R60" s="89" t="s">
        <v>370</v>
      </c>
      <c r="S60" s="90" t="s">
        <v>370</v>
      </c>
      <c r="T60" s="90" t="s">
        <v>370</v>
      </c>
      <c r="U60" s="90" t="s">
        <v>370</v>
      </c>
      <c r="V60" s="90" t="s">
        <v>370</v>
      </c>
      <c r="W60" s="90" t="s">
        <v>370</v>
      </c>
      <c r="X60" s="90" t="s">
        <v>370</v>
      </c>
      <c r="Y60" s="90" t="s">
        <v>370</v>
      </c>
      <c r="Z60" s="90" t="s">
        <v>370</v>
      </c>
      <c r="AA60" s="90" t="s">
        <v>370</v>
      </c>
      <c r="AB60" s="90" t="s">
        <v>370</v>
      </c>
      <c r="AC60" s="90" t="s">
        <v>370</v>
      </c>
      <c r="AD60" s="90" t="s">
        <v>370</v>
      </c>
      <c r="AE60" s="90" t="s">
        <v>370</v>
      </c>
      <c r="AF60" s="90" t="s">
        <v>370</v>
      </c>
      <c r="AG60" s="90" t="s">
        <v>370</v>
      </c>
      <c r="AH60" s="90" t="s">
        <v>370</v>
      </c>
      <c r="AI60" s="72" t="e">
        <v>#REF!</v>
      </c>
      <c r="AJ60" s="73"/>
    </row>
    <row r="61" spans="1:36" ht="10.5" customHeight="1">
      <c r="A61" s="93">
        <v>46</v>
      </c>
      <c r="B61" s="65" t="s">
        <v>336</v>
      </c>
      <c r="C61" s="96" t="s">
        <v>78</v>
      </c>
      <c r="D61" s="71">
        <v>0.7</v>
      </c>
      <c r="E61" s="71">
        <v>0.8</v>
      </c>
      <c r="F61" s="71">
        <v>1</v>
      </c>
      <c r="G61" s="71">
        <v>0.9</v>
      </c>
      <c r="H61" s="71">
        <v>0.8</v>
      </c>
      <c r="I61" s="217">
        <v>0.8</v>
      </c>
      <c r="J61" s="71"/>
      <c r="K61" s="71"/>
      <c r="L61" s="71"/>
      <c r="M61" s="71"/>
      <c r="N61" s="71"/>
      <c r="O61" s="137"/>
      <c r="P61" s="70"/>
      <c r="Q61" s="71"/>
      <c r="R61" s="89" t="s">
        <v>370</v>
      </c>
      <c r="S61" s="90" t="s">
        <v>370</v>
      </c>
      <c r="T61" s="90" t="s">
        <v>370</v>
      </c>
      <c r="U61" s="90" t="s">
        <v>370</v>
      </c>
      <c r="V61" s="90" t="s">
        <v>370</v>
      </c>
      <c r="W61" s="90" t="s">
        <v>370</v>
      </c>
      <c r="X61" s="90" t="s">
        <v>370</v>
      </c>
      <c r="Y61" s="90" t="s">
        <v>370</v>
      </c>
      <c r="Z61" s="90" t="s">
        <v>370</v>
      </c>
      <c r="AA61" s="90" t="s">
        <v>370</v>
      </c>
      <c r="AB61" s="90" t="s">
        <v>370</v>
      </c>
      <c r="AC61" s="90" t="s">
        <v>370</v>
      </c>
      <c r="AD61" s="90" t="s">
        <v>370</v>
      </c>
      <c r="AE61" s="90" t="s">
        <v>370</v>
      </c>
      <c r="AF61" s="90" t="s">
        <v>370</v>
      </c>
      <c r="AG61" s="90" t="s">
        <v>370</v>
      </c>
      <c r="AH61" s="90" t="s">
        <v>370</v>
      </c>
      <c r="AI61" s="72" t="e">
        <v>#REF!</v>
      </c>
      <c r="AJ61" s="73"/>
    </row>
    <row r="62" spans="1:36" ht="11.1" customHeight="1">
      <c r="A62" s="93">
        <v>47</v>
      </c>
      <c r="B62" s="65" t="s">
        <v>72</v>
      </c>
      <c r="C62" s="109" t="s">
        <v>75</v>
      </c>
      <c r="D62" s="71">
        <v>7.3</v>
      </c>
      <c r="E62" s="71">
        <v>7.3</v>
      </c>
      <c r="F62" s="71">
        <v>7.3</v>
      </c>
      <c r="G62" s="71">
        <v>7.2</v>
      </c>
      <c r="H62" s="71">
        <v>7.4</v>
      </c>
      <c r="I62" s="217">
        <v>7.3</v>
      </c>
      <c r="J62" s="71"/>
      <c r="K62" s="71"/>
      <c r="L62" s="71"/>
      <c r="M62" s="71"/>
      <c r="N62" s="71"/>
      <c r="O62" s="137"/>
      <c r="P62" s="70"/>
      <c r="Q62" s="71"/>
      <c r="R62" s="89" t="s">
        <v>370</v>
      </c>
      <c r="S62" s="90" t="s">
        <v>370</v>
      </c>
      <c r="T62" s="90" t="s">
        <v>370</v>
      </c>
      <c r="U62" s="90" t="s">
        <v>370</v>
      </c>
      <c r="V62" s="90" t="s">
        <v>370</v>
      </c>
      <c r="W62" s="90" t="s">
        <v>370</v>
      </c>
      <c r="X62" s="90" t="s">
        <v>370</v>
      </c>
      <c r="Y62" s="90" t="s">
        <v>370</v>
      </c>
      <c r="Z62" s="90" t="s">
        <v>370</v>
      </c>
      <c r="AA62" s="90" t="s">
        <v>370</v>
      </c>
      <c r="AB62" s="90" t="s">
        <v>370</v>
      </c>
      <c r="AC62" s="90" t="s">
        <v>370</v>
      </c>
      <c r="AD62" s="90" t="s">
        <v>370</v>
      </c>
      <c r="AE62" s="90" t="s">
        <v>370</v>
      </c>
      <c r="AF62" s="90" t="s">
        <v>370</v>
      </c>
      <c r="AG62" s="90" t="s">
        <v>370</v>
      </c>
      <c r="AH62" s="90" t="s">
        <v>370</v>
      </c>
      <c r="AI62" s="72" t="e">
        <v>#REF!</v>
      </c>
      <c r="AJ62" s="73"/>
    </row>
    <row r="63" spans="1:36" ht="11.1" customHeight="1">
      <c r="A63" s="93">
        <v>48</v>
      </c>
      <c r="B63" s="65" t="s">
        <v>33</v>
      </c>
      <c r="C63" s="109" t="s">
        <v>75</v>
      </c>
      <c r="D63" s="90" t="s">
        <v>390</v>
      </c>
      <c r="E63" s="90" t="s">
        <v>390</v>
      </c>
      <c r="F63" s="90" t="s">
        <v>390</v>
      </c>
      <c r="G63" s="90" t="s">
        <v>390</v>
      </c>
      <c r="H63" s="90" t="s">
        <v>390</v>
      </c>
      <c r="I63" s="90" t="s">
        <v>390</v>
      </c>
      <c r="J63" s="90"/>
      <c r="K63" s="90"/>
      <c r="L63" s="90"/>
      <c r="M63" s="90"/>
      <c r="N63" s="90"/>
      <c r="O63" s="180"/>
      <c r="P63" s="89"/>
      <c r="Q63" s="90"/>
      <c r="R63" s="89" t="s">
        <v>370</v>
      </c>
      <c r="S63" s="90" t="s">
        <v>370</v>
      </c>
      <c r="T63" s="90" t="s">
        <v>370</v>
      </c>
      <c r="U63" s="90" t="s">
        <v>370</v>
      </c>
      <c r="V63" s="90" t="s">
        <v>370</v>
      </c>
      <c r="W63" s="90" t="s">
        <v>370</v>
      </c>
      <c r="X63" s="90" t="s">
        <v>370</v>
      </c>
      <c r="Y63" s="90" t="s">
        <v>370</v>
      </c>
      <c r="Z63" s="90" t="s">
        <v>370</v>
      </c>
      <c r="AA63" s="90" t="s">
        <v>370</v>
      </c>
      <c r="AB63" s="90" t="s">
        <v>370</v>
      </c>
      <c r="AC63" s="90" t="s">
        <v>370</v>
      </c>
      <c r="AD63" s="90" t="s">
        <v>370</v>
      </c>
      <c r="AE63" s="90" t="s">
        <v>370</v>
      </c>
      <c r="AF63" s="90" t="s">
        <v>370</v>
      </c>
      <c r="AG63" s="90" t="s">
        <v>370</v>
      </c>
      <c r="AH63" s="90" t="s">
        <v>370</v>
      </c>
      <c r="AI63" s="95"/>
      <c r="AJ63" s="73"/>
    </row>
    <row r="64" spans="1:36" ht="11.1" customHeight="1">
      <c r="A64" s="93">
        <v>49</v>
      </c>
      <c r="B64" s="65" t="s">
        <v>41</v>
      </c>
      <c r="C64" s="109" t="s">
        <v>75</v>
      </c>
      <c r="D64" s="90" t="s">
        <v>390</v>
      </c>
      <c r="E64" s="90" t="s">
        <v>390</v>
      </c>
      <c r="F64" s="90" t="s">
        <v>390</v>
      </c>
      <c r="G64" s="90" t="s">
        <v>390</v>
      </c>
      <c r="H64" s="90" t="s">
        <v>390</v>
      </c>
      <c r="I64" s="90" t="s">
        <v>390</v>
      </c>
      <c r="J64" s="90"/>
      <c r="K64" s="90"/>
      <c r="L64" s="90"/>
      <c r="M64" s="90"/>
      <c r="N64" s="90"/>
      <c r="O64" s="180"/>
      <c r="P64" s="89"/>
      <c r="Q64" s="90"/>
      <c r="R64" s="89" t="s">
        <v>370</v>
      </c>
      <c r="S64" s="90" t="s">
        <v>370</v>
      </c>
      <c r="T64" s="90" t="s">
        <v>370</v>
      </c>
      <c r="U64" s="90" t="s">
        <v>370</v>
      </c>
      <c r="V64" s="90" t="s">
        <v>370</v>
      </c>
      <c r="W64" s="90" t="s">
        <v>370</v>
      </c>
      <c r="X64" s="90" t="s">
        <v>370</v>
      </c>
      <c r="Y64" s="90" t="s">
        <v>370</v>
      </c>
      <c r="Z64" s="90" t="s">
        <v>370</v>
      </c>
      <c r="AA64" s="90" t="s">
        <v>370</v>
      </c>
      <c r="AB64" s="90" t="s">
        <v>370</v>
      </c>
      <c r="AC64" s="90" t="s">
        <v>370</v>
      </c>
      <c r="AD64" s="90" t="s">
        <v>370</v>
      </c>
      <c r="AE64" s="90" t="s">
        <v>370</v>
      </c>
      <c r="AF64" s="90" t="s">
        <v>370</v>
      </c>
      <c r="AG64" s="90" t="s">
        <v>370</v>
      </c>
      <c r="AH64" s="90" t="s">
        <v>370</v>
      </c>
      <c r="AI64" s="95"/>
      <c r="AJ64" s="73"/>
    </row>
    <row r="65" spans="1:36" ht="11.1" customHeight="1">
      <c r="A65" s="93">
        <v>50</v>
      </c>
      <c r="B65" s="65" t="s">
        <v>42</v>
      </c>
      <c r="C65" s="96" t="s">
        <v>79</v>
      </c>
      <c r="D65" s="71">
        <v>1.3</v>
      </c>
      <c r="E65" s="71">
        <v>1</v>
      </c>
      <c r="F65" s="71">
        <v>1.7</v>
      </c>
      <c r="G65" s="71">
        <v>1.4</v>
      </c>
      <c r="H65" s="71">
        <v>1.5</v>
      </c>
      <c r="I65" s="217">
        <v>1</v>
      </c>
      <c r="J65" s="71"/>
      <c r="K65" s="71"/>
      <c r="L65" s="71"/>
      <c r="M65" s="71"/>
      <c r="N65" s="71"/>
      <c r="O65" s="137"/>
      <c r="P65" s="70"/>
      <c r="Q65" s="71"/>
      <c r="R65" s="89" t="s">
        <v>370</v>
      </c>
      <c r="S65" s="90" t="s">
        <v>370</v>
      </c>
      <c r="T65" s="90" t="s">
        <v>370</v>
      </c>
      <c r="U65" s="90" t="s">
        <v>370</v>
      </c>
      <c r="V65" s="90" t="s">
        <v>370</v>
      </c>
      <c r="W65" s="90" t="s">
        <v>370</v>
      </c>
      <c r="X65" s="90" t="s">
        <v>370</v>
      </c>
      <c r="Y65" s="90" t="s">
        <v>370</v>
      </c>
      <c r="Z65" s="90" t="s">
        <v>370</v>
      </c>
      <c r="AA65" s="90" t="s">
        <v>370</v>
      </c>
      <c r="AB65" s="90" t="s">
        <v>370</v>
      </c>
      <c r="AC65" s="90" t="s">
        <v>370</v>
      </c>
      <c r="AD65" s="90" t="s">
        <v>370</v>
      </c>
      <c r="AE65" s="90" t="s">
        <v>370</v>
      </c>
      <c r="AF65" s="90" t="s">
        <v>370</v>
      </c>
      <c r="AG65" s="90" t="s">
        <v>370</v>
      </c>
      <c r="AH65" s="90" t="s">
        <v>370</v>
      </c>
      <c r="AI65" s="72" t="e">
        <v>#REF!</v>
      </c>
      <c r="AJ65" s="73"/>
    </row>
    <row r="66" spans="1:36" ht="11.1" customHeight="1" thickBot="1">
      <c r="A66" s="111">
        <v>51</v>
      </c>
      <c r="B66" s="112" t="s">
        <v>43</v>
      </c>
      <c r="C66" s="113" t="s">
        <v>79</v>
      </c>
      <c r="D66" s="115" t="s">
        <v>386</v>
      </c>
      <c r="E66" s="115" t="s">
        <v>386</v>
      </c>
      <c r="F66" s="115" t="s">
        <v>386</v>
      </c>
      <c r="G66" s="115" t="s">
        <v>386</v>
      </c>
      <c r="H66" s="115" t="s">
        <v>386</v>
      </c>
      <c r="I66" s="225" t="s">
        <v>386</v>
      </c>
      <c r="J66" s="115"/>
      <c r="K66" s="115"/>
      <c r="L66" s="115"/>
      <c r="M66" s="115"/>
      <c r="N66" s="115"/>
      <c r="O66" s="186"/>
      <c r="P66" s="114"/>
      <c r="Q66" s="115"/>
      <c r="R66" s="89" t="s">
        <v>370</v>
      </c>
      <c r="S66" s="90" t="s">
        <v>370</v>
      </c>
      <c r="T66" s="90" t="s">
        <v>370</v>
      </c>
      <c r="U66" s="90" t="s">
        <v>370</v>
      </c>
      <c r="V66" s="90" t="s">
        <v>370</v>
      </c>
      <c r="W66" s="90" t="s">
        <v>370</v>
      </c>
      <c r="X66" s="90" t="s">
        <v>370</v>
      </c>
      <c r="Y66" s="90" t="s">
        <v>370</v>
      </c>
      <c r="Z66" s="90" t="s">
        <v>370</v>
      </c>
      <c r="AA66" s="90" t="s">
        <v>370</v>
      </c>
      <c r="AB66" s="90" t="s">
        <v>370</v>
      </c>
      <c r="AC66" s="90" t="s">
        <v>370</v>
      </c>
      <c r="AD66" s="90" t="s">
        <v>370</v>
      </c>
      <c r="AE66" s="90" t="s">
        <v>370</v>
      </c>
      <c r="AF66" s="90" t="s">
        <v>370</v>
      </c>
      <c r="AG66" s="90" t="s">
        <v>370</v>
      </c>
      <c r="AH66" s="90" t="s">
        <v>370</v>
      </c>
      <c r="AI66" s="72" t="e">
        <v>#REF!</v>
      </c>
      <c r="AJ66" s="73"/>
    </row>
    <row r="67" spans="1:36" ht="11.1" customHeight="1" thickBot="1">
      <c r="A67" s="117"/>
      <c r="B67" s="118"/>
      <c r="C67" s="63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89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72"/>
      <c r="AJ67" s="73"/>
    </row>
    <row r="68" spans="1:36" ht="11.1" customHeight="1" thickTop="1">
      <c r="A68" s="239">
        <v>44927</v>
      </c>
      <c r="B68" s="239"/>
      <c r="C68" s="240">
        <v>45017</v>
      </c>
      <c r="D68" s="240"/>
      <c r="E68" s="121"/>
      <c r="F68" s="121"/>
      <c r="G68" s="121"/>
      <c r="H68" s="121"/>
      <c r="I68" s="121"/>
      <c r="J68" s="167"/>
      <c r="K68" s="121"/>
      <c r="L68" s="121"/>
      <c r="M68" s="121"/>
      <c r="N68" s="121"/>
      <c r="O68" s="121"/>
      <c r="P68" s="121"/>
      <c r="Q68" s="121"/>
      <c r="R68" s="123"/>
      <c r="S68" s="89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124"/>
      <c r="AJ68" s="119"/>
    </row>
    <row r="69" spans="1:36" ht="11.1" customHeight="1" thickBot="1">
      <c r="A69" s="125" t="s">
        <v>89</v>
      </c>
      <c r="B69" s="126"/>
      <c r="C69" s="127" t="s">
        <v>76</v>
      </c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30"/>
      <c r="P69" s="128"/>
      <c r="Q69" s="130"/>
      <c r="R69" s="89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72"/>
      <c r="AJ69" s="73"/>
    </row>
    <row r="70" spans="1:36" ht="11.1" customHeight="1">
      <c r="A70" s="84">
        <v>1</v>
      </c>
      <c r="B70" s="174" t="s">
        <v>61</v>
      </c>
      <c r="C70" s="85" t="s">
        <v>78</v>
      </c>
      <c r="D70" s="102" t="s">
        <v>370</v>
      </c>
      <c r="E70" s="102" t="s">
        <v>370</v>
      </c>
      <c r="F70" s="102" t="s">
        <v>370</v>
      </c>
      <c r="G70" s="102" t="s">
        <v>370</v>
      </c>
      <c r="H70" s="102" t="s">
        <v>370</v>
      </c>
      <c r="I70" s="222" t="s">
        <v>370</v>
      </c>
      <c r="J70" s="102"/>
      <c r="K70" s="102"/>
      <c r="L70" s="102"/>
      <c r="M70" s="102"/>
      <c r="N70" s="102"/>
      <c r="O70" s="232"/>
      <c r="P70" s="101"/>
      <c r="Q70" s="102"/>
      <c r="R70" s="89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62"/>
      <c r="AJ70" s="63"/>
    </row>
    <row r="71" spans="1:36" ht="11.1" customHeight="1">
      <c r="A71" s="93">
        <v>2</v>
      </c>
      <c r="B71" s="136" t="s">
        <v>62</v>
      </c>
      <c r="C71" s="96" t="s">
        <v>78</v>
      </c>
      <c r="D71" s="98" t="s">
        <v>370</v>
      </c>
      <c r="E71" s="98" t="s">
        <v>370</v>
      </c>
      <c r="F71" s="98" t="s">
        <v>370</v>
      </c>
      <c r="G71" s="98" t="s">
        <v>370</v>
      </c>
      <c r="H71" s="98" t="s">
        <v>370</v>
      </c>
      <c r="I71" s="220" t="s">
        <v>370</v>
      </c>
      <c r="J71" s="98"/>
      <c r="K71" s="98"/>
      <c r="L71" s="98"/>
      <c r="M71" s="98"/>
      <c r="N71" s="98"/>
      <c r="O71" s="181"/>
      <c r="P71" s="97"/>
      <c r="Q71" s="98"/>
      <c r="R71" s="89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62"/>
      <c r="AJ71" s="63"/>
    </row>
    <row r="72" spans="1:36" ht="11.1" customHeight="1">
      <c r="A72" s="93">
        <v>3</v>
      </c>
      <c r="B72" s="136" t="s">
        <v>63</v>
      </c>
      <c r="C72" s="96" t="s">
        <v>78</v>
      </c>
      <c r="D72" s="102" t="s">
        <v>370</v>
      </c>
      <c r="E72" s="102" t="s">
        <v>370</v>
      </c>
      <c r="F72" s="102" t="s">
        <v>370</v>
      </c>
      <c r="G72" s="102" t="s">
        <v>370</v>
      </c>
      <c r="H72" s="102" t="s">
        <v>370</v>
      </c>
      <c r="I72" s="222" t="s">
        <v>370</v>
      </c>
      <c r="J72" s="102"/>
      <c r="K72" s="102"/>
      <c r="L72" s="102"/>
      <c r="M72" s="102"/>
      <c r="N72" s="102"/>
      <c r="O72" s="183"/>
      <c r="P72" s="101"/>
      <c r="Q72" s="102"/>
      <c r="R72" s="89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62"/>
      <c r="AJ72" s="63"/>
    </row>
    <row r="73" spans="1:36" ht="11.1" customHeight="1">
      <c r="A73" s="93">
        <v>4</v>
      </c>
      <c r="B73" s="136" t="s">
        <v>97</v>
      </c>
      <c r="C73" s="96" t="s">
        <v>78</v>
      </c>
      <c r="D73" s="98" t="s">
        <v>370</v>
      </c>
      <c r="E73" s="98" t="s">
        <v>370</v>
      </c>
      <c r="F73" s="98" t="s">
        <v>370</v>
      </c>
      <c r="G73" s="98" t="s">
        <v>370</v>
      </c>
      <c r="H73" s="98" t="s">
        <v>370</v>
      </c>
      <c r="I73" s="220" t="s">
        <v>370</v>
      </c>
      <c r="J73" s="98"/>
      <c r="K73" s="98"/>
      <c r="L73" s="98"/>
      <c r="M73" s="98"/>
      <c r="N73" s="98"/>
      <c r="O73" s="181"/>
      <c r="P73" s="97"/>
      <c r="Q73" s="98"/>
      <c r="R73" s="89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62"/>
      <c r="AJ73" s="63"/>
    </row>
    <row r="74" spans="1:36" ht="11.1" customHeight="1">
      <c r="A74" s="93">
        <v>5</v>
      </c>
      <c r="B74" s="136" t="s">
        <v>49</v>
      </c>
      <c r="C74" s="96" t="s">
        <v>78</v>
      </c>
      <c r="D74" s="102" t="s">
        <v>370</v>
      </c>
      <c r="E74" s="102" t="s">
        <v>370</v>
      </c>
      <c r="F74" s="102" t="s">
        <v>370</v>
      </c>
      <c r="G74" s="102" t="s">
        <v>370</v>
      </c>
      <c r="H74" s="102" t="s">
        <v>370</v>
      </c>
      <c r="I74" s="222" t="s">
        <v>370</v>
      </c>
      <c r="J74" s="102"/>
      <c r="K74" s="102"/>
      <c r="L74" s="102"/>
      <c r="M74" s="102"/>
      <c r="N74" s="102"/>
      <c r="O74" s="183"/>
      <c r="P74" s="101"/>
      <c r="Q74" s="102"/>
      <c r="R74" s="89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62"/>
      <c r="AJ74" s="63"/>
    </row>
    <row r="75" spans="1:36" ht="11.1" customHeight="1">
      <c r="A75" s="93">
        <v>6</v>
      </c>
      <c r="B75" s="136" t="s">
        <v>96</v>
      </c>
      <c r="C75" s="96" t="s">
        <v>78</v>
      </c>
      <c r="D75" s="102" t="s">
        <v>370</v>
      </c>
      <c r="E75" s="102" t="s">
        <v>370</v>
      </c>
      <c r="F75" s="102" t="s">
        <v>370</v>
      </c>
      <c r="G75" s="102" t="s">
        <v>370</v>
      </c>
      <c r="H75" s="102" t="s">
        <v>370</v>
      </c>
      <c r="I75" s="222" t="s">
        <v>370</v>
      </c>
      <c r="J75" s="102"/>
      <c r="K75" s="102"/>
      <c r="L75" s="102"/>
      <c r="M75" s="102"/>
      <c r="N75" s="102"/>
      <c r="O75" s="183"/>
      <c r="P75" s="101"/>
      <c r="Q75" s="102"/>
      <c r="R75" s="89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62"/>
      <c r="AJ75" s="63"/>
    </row>
    <row r="76" spans="1:36" ht="11.1" customHeight="1">
      <c r="A76" s="93">
        <v>7</v>
      </c>
      <c r="B76" s="136" t="s">
        <v>50</v>
      </c>
      <c r="C76" s="96" t="s">
        <v>78</v>
      </c>
      <c r="D76" s="90"/>
      <c r="E76" s="90"/>
      <c r="F76" s="90"/>
      <c r="G76" s="90"/>
      <c r="H76" s="90"/>
      <c r="I76" s="124"/>
      <c r="J76" s="90"/>
      <c r="K76" s="90"/>
      <c r="L76" s="90"/>
      <c r="M76" s="90"/>
      <c r="N76" s="90"/>
      <c r="O76" s="180"/>
      <c r="P76" s="89"/>
      <c r="Q76" s="90"/>
      <c r="R76" s="89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62"/>
      <c r="AJ76" s="63"/>
    </row>
    <row r="77" spans="1:36" ht="11.1" customHeight="1">
      <c r="A77" s="93">
        <v>8</v>
      </c>
      <c r="B77" s="136" t="s">
        <v>51</v>
      </c>
      <c r="C77" s="96" t="s">
        <v>78</v>
      </c>
      <c r="D77" s="90"/>
      <c r="E77" s="90"/>
      <c r="F77" s="90"/>
      <c r="G77" s="90"/>
      <c r="H77" s="90"/>
      <c r="I77" s="124"/>
      <c r="J77" s="90"/>
      <c r="K77" s="90"/>
      <c r="L77" s="90"/>
      <c r="M77" s="90"/>
      <c r="N77" s="90"/>
      <c r="O77" s="180"/>
      <c r="P77" s="89"/>
      <c r="Q77" s="90"/>
      <c r="R77" s="89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62"/>
      <c r="AJ77" s="63"/>
    </row>
    <row r="78" spans="1:36" ht="11.1" customHeight="1">
      <c r="A78" s="93">
        <v>9</v>
      </c>
      <c r="B78" s="136" t="s">
        <v>52</v>
      </c>
      <c r="C78" s="96" t="s">
        <v>78</v>
      </c>
      <c r="D78" s="102" t="s">
        <v>370</v>
      </c>
      <c r="E78" s="102" t="s">
        <v>370</v>
      </c>
      <c r="F78" s="102" t="s">
        <v>370</v>
      </c>
      <c r="G78" s="102" t="s">
        <v>370</v>
      </c>
      <c r="H78" s="102" t="s">
        <v>370</v>
      </c>
      <c r="I78" s="222" t="s">
        <v>370</v>
      </c>
      <c r="J78" s="102"/>
      <c r="K78" s="102"/>
      <c r="L78" s="102"/>
      <c r="M78" s="102"/>
      <c r="N78" s="102"/>
      <c r="O78" s="183"/>
      <c r="P78" s="101"/>
      <c r="Q78" s="102"/>
      <c r="R78" s="89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62"/>
      <c r="AJ78" s="63"/>
    </row>
    <row r="79" spans="1:36" ht="11.1" customHeight="1">
      <c r="A79" s="93">
        <v>10</v>
      </c>
      <c r="B79" s="136" t="s">
        <v>53</v>
      </c>
      <c r="C79" s="96" t="s">
        <v>78</v>
      </c>
      <c r="D79" s="102" t="s">
        <v>370</v>
      </c>
      <c r="E79" s="102" t="s">
        <v>370</v>
      </c>
      <c r="F79" s="102" t="s">
        <v>370</v>
      </c>
      <c r="G79" s="102" t="s">
        <v>370</v>
      </c>
      <c r="H79" s="102" t="s">
        <v>370</v>
      </c>
      <c r="I79" s="222" t="s">
        <v>370</v>
      </c>
      <c r="J79" s="102"/>
      <c r="K79" s="102"/>
      <c r="L79" s="102"/>
      <c r="M79" s="102"/>
      <c r="N79" s="102"/>
      <c r="O79" s="183"/>
      <c r="P79" s="101"/>
      <c r="Q79" s="102"/>
      <c r="R79" s="89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62"/>
      <c r="AJ79" s="63"/>
    </row>
    <row r="80" spans="1:36" ht="11.1" customHeight="1">
      <c r="A80" s="93">
        <v>11</v>
      </c>
      <c r="B80" s="136" t="s">
        <v>94</v>
      </c>
      <c r="C80" s="109" t="s">
        <v>90</v>
      </c>
      <c r="D80" s="71" t="s">
        <v>370</v>
      </c>
      <c r="E80" s="71" t="s">
        <v>370</v>
      </c>
      <c r="F80" s="71" t="s">
        <v>370</v>
      </c>
      <c r="G80" s="71" t="s">
        <v>370</v>
      </c>
      <c r="H80" s="71" t="s">
        <v>370</v>
      </c>
      <c r="I80" s="217" t="s">
        <v>370</v>
      </c>
      <c r="J80" s="71"/>
      <c r="K80" s="71"/>
      <c r="L80" s="71"/>
      <c r="M80" s="71"/>
      <c r="N80" s="71"/>
      <c r="O80" s="137"/>
      <c r="P80" s="70"/>
      <c r="Q80" s="71"/>
      <c r="R80" s="89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62"/>
      <c r="AJ80" s="63"/>
    </row>
    <row r="81" spans="1:36" ht="11.1" customHeight="1">
      <c r="A81" s="93">
        <v>12</v>
      </c>
      <c r="B81" s="136" t="s">
        <v>54</v>
      </c>
      <c r="C81" s="96" t="s">
        <v>78</v>
      </c>
      <c r="D81" s="71">
        <v>1</v>
      </c>
      <c r="E81" s="71">
        <v>0.6</v>
      </c>
      <c r="F81" s="71">
        <v>0.8</v>
      </c>
      <c r="G81" s="71">
        <v>0.6</v>
      </c>
      <c r="H81" s="71">
        <v>1</v>
      </c>
      <c r="I81" s="217">
        <v>0.6</v>
      </c>
      <c r="J81" s="71"/>
      <c r="K81" s="71"/>
      <c r="L81" s="71"/>
      <c r="M81" s="71"/>
      <c r="N81" s="71"/>
      <c r="O81" s="137"/>
      <c r="P81" s="70"/>
      <c r="Q81" s="71"/>
      <c r="R81" s="89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62"/>
      <c r="AJ81" s="63"/>
    </row>
    <row r="82" spans="1:36" ht="11.1" customHeight="1">
      <c r="A82" s="93">
        <v>13</v>
      </c>
      <c r="B82" s="136" t="s">
        <v>64</v>
      </c>
      <c r="C82" s="96" t="s">
        <v>78</v>
      </c>
      <c r="D82" s="71" t="s">
        <v>370</v>
      </c>
      <c r="E82" s="71" t="s">
        <v>370</v>
      </c>
      <c r="F82" s="71" t="s">
        <v>370</v>
      </c>
      <c r="G82" s="71" t="s">
        <v>370</v>
      </c>
      <c r="H82" s="71" t="s">
        <v>370</v>
      </c>
      <c r="I82" s="217" t="s">
        <v>370</v>
      </c>
      <c r="J82" s="71"/>
      <c r="K82" s="71"/>
      <c r="L82" s="71"/>
      <c r="M82" s="71"/>
      <c r="N82" s="71"/>
      <c r="O82" s="137"/>
      <c r="P82" s="70"/>
      <c r="Q82" s="71"/>
      <c r="R82" s="89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62"/>
      <c r="AJ82" s="63"/>
    </row>
    <row r="83" spans="1:36" ht="11.1" customHeight="1">
      <c r="A83" s="93">
        <v>14</v>
      </c>
      <c r="B83" s="136" t="s">
        <v>65</v>
      </c>
      <c r="C83" s="96" t="s">
        <v>78</v>
      </c>
      <c r="D83" s="102" t="s">
        <v>370</v>
      </c>
      <c r="E83" s="102" t="s">
        <v>370</v>
      </c>
      <c r="F83" s="102" t="s">
        <v>370</v>
      </c>
      <c r="G83" s="102" t="s">
        <v>370</v>
      </c>
      <c r="H83" s="102" t="s">
        <v>370</v>
      </c>
      <c r="I83" s="222" t="s">
        <v>370</v>
      </c>
      <c r="J83" s="102"/>
      <c r="K83" s="102"/>
      <c r="L83" s="102"/>
      <c r="M83" s="102"/>
      <c r="N83" s="102"/>
      <c r="O83" s="183"/>
      <c r="P83" s="101"/>
      <c r="Q83" s="102"/>
      <c r="R83" s="89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62"/>
      <c r="AJ83" s="63"/>
    </row>
    <row r="84" spans="1:36" ht="11.1" customHeight="1">
      <c r="A84" s="93">
        <v>15</v>
      </c>
      <c r="B84" s="136" t="s">
        <v>55</v>
      </c>
      <c r="C84" s="96" t="s">
        <v>78</v>
      </c>
      <c r="D84" s="71" t="s">
        <v>370</v>
      </c>
      <c r="E84" s="71" t="s">
        <v>370</v>
      </c>
      <c r="F84" s="71" t="s">
        <v>370</v>
      </c>
      <c r="G84" s="71" t="s">
        <v>370</v>
      </c>
      <c r="H84" s="71" t="s">
        <v>370</v>
      </c>
      <c r="I84" s="217" t="s">
        <v>370</v>
      </c>
      <c r="J84" s="71"/>
      <c r="K84" s="71"/>
      <c r="L84" s="71"/>
      <c r="M84" s="71"/>
      <c r="N84" s="71"/>
      <c r="O84" s="137"/>
      <c r="P84" s="70"/>
      <c r="Q84" s="71"/>
      <c r="R84" s="89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62"/>
      <c r="AJ84" s="63"/>
    </row>
    <row r="85" spans="1:36" ht="11.1" customHeight="1">
      <c r="A85" s="93">
        <v>16</v>
      </c>
      <c r="B85" s="136" t="s">
        <v>95</v>
      </c>
      <c r="C85" s="96" t="s">
        <v>78</v>
      </c>
      <c r="D85" s="102" t="s">
        <v>370</v>
      </c>
      <c r="E85" s="102" t="s">
        <v>370</v>
      </c>
      <c r="F85" s="102" t="s">
        <v>370</v>
      </c>
      <c r="G85" s="102" t="s">
        <v>370</v>
      </c>
      <c r="H85" s="102" t="s">
        <v>370</v>
      </c>
      <c r="I85" s="222" t="s">
        <v>370</v>
      </c>
      <c r="J85" s="102"/>
      <c r="K85" s="102"/>
      <c r="L85" s="102"/>
      <c r="M85" s="102"/>
      <c r="N85" s="102"/>
      <c r="O85" s="183"/>
      <c r="P85" s="101"/>
      <c r="Q85" s="102"/>
      <c r="R85" s="89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62"/>
      <c r="AJ85" s="63"/>
    </row>
    <row r="86" spans="1:36" ht="11.1" customHeight="1">
      <c r="A86" s="93">
        <v>17</v>
      </c>
      <c r="B86" s="136" t="s">
        <v>66</v>
      </c>
      <c r="C86" s="96" t="s">
        <v>78</v>
      </c>
      <c r="D86" s="102" t="s">
        <v>370</v>
      </c>
      <c r="E86" s="102" t="s">
        <v>370</v>
      </c>
      <c r="F86" s="102" t="s">
        <v>370</v>
      </c>
      <c r="G86" s="102" t="s">
        <v>370</v>
      </c>
      <c r="H86" s="102" t="s">
        <v>370</v>
      </c>
      <c r="I86" s="222" t="s">
        <v>370</v>
      </c>
      <c r="J86" s="102"/>
      <c r="K86" s="102"/>
      <c r="L86" s="102"/>
      <c r="M86" s="102"/>
      <c r="N86" s="102"/>
      <c r="O86" s="183"/>
      <c r="P86" s="101"/>
      <c r="Q86" s="102"/>
      <c r="R86" s="89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62"/>
      <c r="AJ86" s="63"/>
    </row>
    <row r="87" spans="1:36" ht="11.1" customHeight="1">
      <c r="A87" s="93">
        <v>18</v>
      </c>
      <c r="B87" s="136" t="s">
        <v>67</v>
      </c>
      <c r="C87" s="96" t="s">
        <v>78</v>
      </c>
      <c r="D87" s="71" t="s">
        <v>370</v>
      </c>
      <c r="E87" s="71" t="s">
        <v>370</v>
      </c>
      <c r="F87" s="71" t="s">
        <v>370</v>
      </c>
      <c r="G87" s="71" t="s">
        <v>370</v>
      </c>
      <c r="H87" s="71" t="s">
        <v>370</v>
      </c>
      <c r="I87" s="217" t="s">
        <v>370</v>
      </c>
      <c r="J87" s="71"/>
      <c r="K87" s="71"/>
      <c r="L87" s="71"/>
      <c r="M87" s="71"/>
      <c r="N87" s="71"/>
      <c r="O87" s="137"/>
      <c r="P87" s="70"/>
      <c r="Q87" s="71"/>
      <c r="R87" s="89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62"/>
      <c r="AJ87" s="63"/>
    </row>
    <row r="88" spans="1:36" ht="11.1" customHeight="1">
      <c r="A88" s="93">
        <v>19</v>
      </c>
      <c r="B88" s="136" t="s">
        <v>98</v>
      </c>
      <c r="C88" s="109" t="s">
        <v>90</v>
      </c>
      <c r="D88" s="90" t="s">
        <v>370</v>
      </c>
      <c r="E88" s="90" t="s">
        <v>370</v>
      </c>
      <c r="F88" s="90" t="s">
        <v>370</v>
      </c>
      <c r="G88" s="90" t="s">
        <v>370</v>
      </c>
      <c r="H88" s="90" t="s">
        <v>370</v>
      </c>
      <c r="I88" s="124" t="s">
        <v>370</v>
      </c>
      <c r="J88" s="90"/>
      <c r="K88" s="90"/>
      <c r="L88" s="90"/>
      <c r="M88" s="90"/>
      <c r="N88" s="90"/>
      <c r="O88" s="180"/>
      <c r="P88" s="89"/>
      <c r="Q88" s="90"/>
      <c r="R88" s="89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62"/>
      <c r="AJ88" s="63"/>
    </row>
    <row r="89" spans="1:36" ht="11.1" customHeight="1">
      <c r="A89" s="93">
        <v>20</v>
      </c>
      <c r="B89" s="136" t="s">
        <v>56</v>
      </c>
      <c r="C89" s="96" t="s">
        <v>78</v>
      </c>
      <c r="D89" s="90" t="s">
        <v>370</v>
      </c>
      <c r="E89" s="90" t="s">
        <v>370</v>
      </c>
      <c r="F89" s="90" t="s">
        <v>370</v>
      </c>
      <c r="G89" s="90" t="s">
        <v>370</v>
      </c>
      <c r="H89" s="90" t="s">
        <v>370</v>
      </c>
      <c r="I89" s="124" t="s">
        <v>370</v>
      </c>
      <c r="J89" s="90"/>
      <c r="K89" s="90"/>
      <c r="L89" s="90"/>
      <c r="M89" s="90"/>
      <c r="N89" s="90"/>
      <c r="O89" s="180"/>
      <c r="P89" s="89"/>
      <c r="Q89" s="90"/>
      <c r="R89" s="89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62"/>
      <c r="AJ89" s="63"/>
    </row>
    <row r="90" spans="1:36" ht="11.1" customHeight="1">
      <c r="A90" s="93">
        <v>21</v>
      </c>
      <c r="B90" s="136" t="s">
        <v>43</v>
      </c>
      <c r="C90" s="138" t="s">
        <v>91</v>
      </c>
      <c r="D90" s="71" t="s">
        <v>386</v>
      </c>
      <c r="E90" s="71" t="s">
        <v>386</v>
      </c>
      <c r="F90" s="71" t="s">
        <v>386</v>
      </c>
      <c r="G90" s="71" t="s">
        <v>386</v>
      </c>
      <c r="H90" s="71" t="s">
        <v>386</v>
      </c>
      <c r="I90" s="217" t="s">
        <v>386</v>
      </c>
      <c r="J90" s="71"/>
      <c r="K90" s="71"/>
      <c r="L90" s="71"/>
      <c r="M90" s="71"/>
      <c r="N90" s="71"/>
      <c r="O90" s="137"/>
      <c r="P90" s="70"/>
      <c r="Q90" s="71"/>
      <c r="R90" s="89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62"/>
      <c r="AJ90" s="63"/>
    </row>
    <row r="91" spans="1:36" ht="11.1" customHeight="1">
      <c r="A91" s="93">
        <v>22</v>
      </c>
      <c r="B91" s="136" t="s">
        <v>103</v>
      </c>
      <c r="C91" s="109" t="s">
        <v>90</v>
      </c>
      <c r="D91" s="71">
        <v>7.3</v>
      </c>
      <c r="E91" s="71">
        <v>7.3</v>
      </c>
      <c r="F91" s="71">
        <v>7.3</v>
      </c>
      <c r="G91" s="71">
        <v>7.2</v>
      </c>
      <c r="H91" s="71">
        <v>7.4</v>
      </c>
      <c r="I91" s="217">
        <v>7.3</v>
      </c>
      <c r="J91" s="71"/>
      <c r="K91" s="71"/>
      <c r="L91" s="71"/>
      <c r="M91" s="71"/>
      <c r="N91" s="71"/>
      <c r="O91" s="137"/>
      <c r="P91" s="70"/>
      <c r="Q91" s="71"/>
      <c r="R91" s="89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62"/>
      <c r="AJ91" s="63"/>
    </row>
    <row r="92" spans="1:36" ht="11.1" customHeight="1">
      <c r="A92" s="93">
        <v>23</v>
      </c>
      <c r="B92" s="136" t="s">
        <v>175</v>
      </c>
      <c r="C92" s="109" t="s">
        <v>90</v>
      </c>
      <c r="D92" s="71" t="s">
        <v>370</v>
      </c>
      <c r="E92" s="71" t="s">
        <v>370</v>
      </c>
      <c r="F92" s="71" t="s">
        <v>370</v>
      </c>
      <c r="G92" s="71" t="s">
        <v>370</v>
      </c>
      <c r="H92" s="71" t="s">
        <v>370</v>
      </c>
      <c r="I92" s="217" t="s">
        <v>370</v>
      </c>
      <c r="J92" s="71"/>
      <c r="K92" s="71"/>
      <c r="L92" s="71"/>
      <c r="M92" s="71"/>
      <c r="N92" s="71"/>
      <c r="O92" s="137"/>
      <c r="P92" s="70"/>
      <c r="Q92" s="71"/>
      <c r="R92" s="89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62"/>
      <c r="AJ92" s="63"/>
    </row>
    <row r="93" spans="1:36" ht="11.1" customHeight="1">
      <c r="A93" s="93">
        <v>24</v>
      </c>
      <c r="B93" s="139" t="s">
        <v>58</v>
      </c>
      <c r="C93" s="140" t="s">
        <v>92</v>
      </c>
      <c r="D93" s="90" t="s">
        <v>370</v>
      </c>
      <c r="E93" s="90" t="s">
        <v>370</v>
      </c>
      <c r="F93" s="90" t="s">
        <v>370</v>
      </c>
      <c r="G93" s="90" t="s">
        <v>370</v>
      </c>
      <c r="H93" s="90" t="s">
        <v>370</v>
      </c>
      <c r="I93" s="124" t="s">
        <v>370</v>
      </c>
      <c r="J93" s="90"/>
      <c r="K93" s="90"/>
      <c r="L93" s="90"/>
      <c r="M93" s="90"/>
      <c r="N93" s="90"/>
      <c r="O93" s="180"/>
      <c r="P93" s="89"/>
      <c r="Q93" s="90"/>
      <c r="R93" s="89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62"/>
      <c r="AJ93" s="63"/>
    </row>
    <row r="94" spans="1:36" ht="11.1" customHeight="1">
      <c r="A94" s="93">
        <v>25</v>
      </c>
      <c r="B94" s="136" t="s">
        <v>104</v>
      </c>
      <c r="C94" s="96" t="s">
        <v>78</v>
      </c>
      <c r="D94" s="102" t="s">
        <v>370</v>
      </c>
      <c r="E94" s="102" t="s">
        <v>370</v>
      </c>
      <c r="F94" s="102" t="s">
        <v>370</v>
      </c>
      <c r="G94" s="102" t="s">
        <v>370</v>
      </c>
      <c r="H94" s="102" t="s">
        <v>370</v>
      </c>
      <c r="I94" s="222" t="s">
        <v>370</v>
      </c>
      <c r="J94" s="102"/>
      <c r="K94" s="102"/>
      <c r="L94" s="102"/>
      <c r="M94" s="102"/>
      <c r="N94" s="102"/>
      <c r="O94" s="183"/>
      <c r="P94" s="101"/>
      <c r="Q94" s="102"/>
      <c r="R94" s="89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62"/>
      <c r="AJ94" s="63"/>
    </row>
    <row r="95" spans="1:36" ht="11.1" customHeight="1">
      <c r="A95" s="93">
        <v>26</v>
      </c>
      <c r="B95" s="175" t="s">
        <v>68</v>
      </c>
      <c r="C95" s="96" t="s">
        <v>78</v>
      </c>
      <c r="D95" s="104" t="s">
        <v>370</v>
      </c>
      <c r="E95" s="104" t="s">
        <v>370</v>
      </c>
      <c r="F95" s="104" t="s">
        <v>370</v>
      </c>
      <c r="G95" s="104" t="s">
        <v>370</v>
      </c>
      <c r="H95" s="104" t="s">
        <v>370</v>
      </c>
      <c r="I95" s="223" t="s">
        <v>370</v>
      </c>
      <c r="J95" s="104"/>
      <c r="K95" s="104"/>
      <c r="L95" s="104"/>
      <c r="M95" s="104"/>
      <c r="N95" s="104"/>
      <c r="O95" s="184"/>
      <c r="P95" s="103"/>
      <c r="Q95" s="104"/>
      <c r="R95" s="89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62"/>
      <c r="AJ95" s="63"/>
    </row>
    <row r="96" spans="1:36" ht="11.1" customHeight="1" thickBot="1">
      <c r="A96" s="143">
        <v>27</v>
      </c>
      <c r="B96" s="144" t="s">
        <v>176</v>
      </c>
      <c r="C96" s="113" t="s">
        <v>356</v>
      </c>
      <c r="D96" s="200" t="s">
        <v>370</v>
      </c>
      <c r="E96" s="200" t="s">
        <v>370</v>
      </c>
      <c r="F96" s="200" t="s">
        <v>370</v>
      </c>
      <c r="G96" s="200" t="s">
        <v>370</v>
      </c>
      <c r="H96" s="200" t="s">
        <v>370</v>
      </c>
      <c r="I96" s="226" t="s">
        <v>370</v>
      </c>
      <c r="J96" s="200"/>
      <c r="K96" s="200"/>
      <c r="L96" s="200"/>
      <c r="M96" s="200"/>
      <c r="N96" s="200"/>
      <c r="O96" s="201"/>
      <c r="P96" s="202"/>
      <c r="Q96" s="200"/>
      <c r="R96" s="107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203"/>
      <c r="AJ96" s="204"/>
    </row>
    <row r="97" spans="1:36" ht="11.1" customHeight="1" thickBot="1">
      <c r="A97" s="79" t="s">
        <v>93</v>
      </c>
      <c r="B97" s="148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89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62"/>
      <c r="AJ97" s="63"/>
    </row>
    <row r="98" spans="1:36" ht="11.1" customHeight="1">
      <c r="A98" s="84">
        <v>1</v>
      </c>
      <c r="B98" s="150" t="s">
        <v>178</v>
      </c>
      <c r="C98" s="176" t="s">
        <v>60</v>
      </c>
      <c r="D98" s="153" t="s">
        <v>370</v>
      </c>
      <c r="E98" s="153" t="s">
        <v>370</v>
      </c>
      <c r="F98" s="153" t="s">
        <v>370</v>
      </c>
      <c r="G98" s="153" t="s">
        <v>370</v>
      </c>
      <c r="H98" s="153" t="s">
        <v>370</v>
      </c>
      <c r="I98" s="227" t="s">
        <v>370</v>
      </c>
      <c r="J98" s="153"/>
      <c r="K98" s="153"/>
      <c r="L98" s="153"/>
      <c r="M98" s="153"/>
      <c r="N98" s="153"/>
      <c r="O98" s="233"/>
      <c r="P98" s="152"/>
      <c r="Q98" s="153"/>
      <c r="R98" s="89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72"/>
      <c r="AJ98" s="73"/>
    </row>
    <row r="99" spans="1:36" ht="11.1" customHeight="1">
      <c r="A99" s="93">
        <v>2</v>
      </c>
      <c r="B99" s="154" t="s">
        <v>179</v>
      </c>
      <c r="C99" s="177" t="s">
        <v>60</v>
      </c>
      <c r="D99" s="71" t="s">
        <v>370</v>
      </c>
      <c r="E99" s="71" t="s">
        <v>370</v>
      </c>
      <c r="F99" s="71" t="s">
        <v>370</v>
      </c>
      <c r="G99" s="71" t="s">
        <v>370</v>
      </c>
      <c r="H99" s="71" t="s">
        <v>370</v>
      </c>
      <c r="I99" s="217" t="s">
        <v>370</v>
      </c>
      <c r="J99" s="71"/>
      <c r="K99" s="71"/>
      <c r="L99" s="71"/>
      <c r="M99" s="71"/>
      <c r="N99" s="71"/>
      <c r="O99" s="137"/>
      <c r="P99" s="70"/>
      <c r="Q99" s="71"/>
      <c r="R99" s="89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72"/>
      <c r="AJ99" s="73"/>
    </row>
    <row r="100" spans="1:36" ht="11.1" customHeight="1">
      <c r="A100" s="93">
        <v>3</v>
      </c>
      <c r="B100" s="154" t="s">
        <v>59</v>
      </c>
      <c r="C100" s="177" t="s">
        <v>358</v>
      </c>
      <c r="D100" s="71">
        <v>4.5999999999999996</v>
      </c>
      <c r="E100" s="71">
        <v>4.8</v>
      </c>
      <c r="F100" s="71">
        <v>3.8</v>
      </c>
      <c r="G100" s="71">
        <v>3.8</v>
      </c>
      <c r="H100" s="71">
        <v>3.9</v>
      </c>
      <c r="I100" s="217">
        <v>4</v>
      </c>
      <c r="J100" s="71"/>
      <c r="K100" s="71"/>
      <c r="L100" s="71"/>
      <c r="M100" s="71"/>
      <c r="N100" s="71"/>
      <c r="O100" s="137"/>
      <c r="P100" s="70"/>
      <c r="Q100" s="71"/>
      <c r="R100" s="89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72"/>
      <c r="AJ100" s="73"/>
    </row>
    <row r="101" spans="1:36" ht="11.1" customHeight="1">
      <c r="A101" s="93">
        <v>4</v>
      </c>
      <c r="B101" s="154" t="s">
        <v>219</v>
      </c>
      <c r="C101" s="177" t="s">
        <v>356</v>
      </c>
      <c r="D101" s="104">
        <v>0.26</v>
      </c>
      <c r="E101" s="104">
        <v>0.25</v>
      </c>
      <c r="F101" s="104">
        <v>0.21</v>
      </c>
      <c r="G101" s="104">
        <v>0.2</v>
      </c>
      <c r="H101" s="104">
        <v>0.09</v>
      </c>
      <c r="I101" s="223">
        <v>0.1</v>
      </c>
      <c r="J101" s="104"/>
      <c r="K101" s="104"/>
      <c r="L101" s="104"/>
      <c r="M101" s="104"/>
      <c r="N101" s="104"/>
      <c r="O101" s="184"/>
      <c r="P101" s="103"/>
      <c r="Q101" s="104"/>
      <c r="R101" s="89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72"/>
      <c r="AJ101" s="73"/>
    </row>
    <row r="102" spans="1:36" ht="11.1" customHeight="1">
      <c r="A102" s="93">
        <v>5</v>
      </c>
      <c r="B102" s="159" t="s">
        <v>177</v>
      </c>
      <c r="C102" s="138" t="s">
        <v>60</v>
      </c>
      <c r="D102" s="90"/>
      <c r="E102" s="90"/>
      <c r="F102" s="90"/>
      <c r="G102" s="90"/>
      <c r="H102" s="90"/>
      <c r="I102" s="124"/>
      <c r="J102" s="90"/>
      <c r="K102" s="90"/>
      <c r="L102" s="90"/>
      <c r="M102" s="90"/>
      <c r="N102" s="90"/>
      <c r="O102" s="180"/>
      <c r="P102" s="89"/>
      <c r="Q102" s="90"/>
      <c r="R102" s="89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62"/>
      <c r="AJ102" s="63"/>
    </row>
    <row r="103" spans="1:36" ht="11.1" customHeight="1">
      <c r="A103" s="93">
        <v>6</v>
      </c>
      <c r="B103" s="178" t="s">
        <v>69</v>
      </c>
      <c r="C103" s="138" t="s">
        <v>60</v>
      </c>
      <c r="D103" s="90"/>
      <c r="E103" s="90"/>
      <c r="F103" s="90"/>
      <c r="G103" s="90"/>
      <c r="H103" s="90"/>
      <c r="I103" s="124"/>
      <c r="J103" s="90"/>
      <c r="K103" s="90"/>
      <c r="L103" s="90"/>
      <c r="M103" s="90"/>
      <c r="N103" s="90"/>
      <c r="O103" s="180"/>
      <c r="P103" s="89"/>
      <c r="Q103" s="90"/>
      <c r="R103" s="89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62"/>
      <c r="AJ103" s="63"/>
    </row>
    <row r="104" spans="1:36" ht="11.1" customHeight="1">
      <c r="A104" s="93">
        <v>7</v>
      </c>
      <c r="B104" s="159" t="s">
        <v>70</v>
      </c>
      <c r="C104" s="138" t="s">
        <v>60</v>
      </c>
      <c r="D104" s="90" t="s">
        <v>370</v>
      </c>
      <c r="E104" s="90" t="s">
        <v>370</v>
      </c>
      <c r="F104" s="90" t="s">
        <v>370</v>
      </c>
      <c r="G104" s="90" t="s">
        <v>370</v>
      </c>
      <c r="H104" s="90" t="s">
        <v>370</v>
      </c>
      <c r="I104" s="124" t="s">
        <v>370</v>
      </c>
      <c r="J104" s="90"/>
      <c r="K104" s="90"/>
      <c r="L104" s="90"/>
      <c r="M104" s="90"/>
      <c r="N104" s="90"/>
      <c r="O104" s="180"/>
      <c r="P104" s="89"/>
      <c r="Q104" s="90"/>
      <c r="R104" s="89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62"/>
      <c r="AJ104" s="63"/>
    </row>
    <row r="105" spans="1:36" ht="11.1" customHeight="1" thickBot="1">
      <c r="A105" s="111">
        <v>8</v>
      </c>
      <c r="B105" s="160" t="s">
        <v>71</v>
      </c>
      <c r="C105" s="161" t="s">
        <v>60</v>
      </c>
      <c r="D105" s="163" t="s">
        <v>370</v>
      </c>
      <c r="E105" s="163" t="s">
        <v>370</v>
      </c>
      <c r="F105" s="163" t="s">
        <v>370</v>
      </c>
      <c r="G105" s="163" t="s">
        <v>370</v>
      </c>
      <c r="H105" s="163" t="s">
        <v>370</v>
      </c>
      <c r="I105" s="228" t="s">
        <v>370</v>
      </c>
      <c r="J105" s="163"/>
      <c r="K105" s="163"/>
      <c r="L105" s="163"/>
      <c r="M105" s="163"/>
      <c r="N105" s="163"/>
      <c r="O105" s="187"/>
      <c r="P105" s="162"/>
      <c r="Q105" s="163"/>
      <c r="R105" s="89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62"/>
      <c r="AJ105" s="63"/>
    </row>
    <row r="106" spans="1:36" ht="11.1" customHeight="1"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39">
        <v>44927</v>
      </c>
      <c r="B130" s="239"/>
      <c r="C130" s="240">
        <v>45017</v>
      </c>
      <c r="D130" s="240"/>
      <c r="E130" s="121"/>
      <c r="F130" s="121"/>
      <c r="G130" s="121"/>
      <c r="H130" s="121"/>
      <c r="I130" s="121"/>
      <c r="J130" s="167"/>
      <c r="K130" s="166"/>
      <c r="L130" s="121"/>
      <c r="M130" s="121"/>
      <c r="N130" s="121"/>
      <c r="O130" s="121"/>
      <c r="P130" s="121"/>
      <c r="Q130" s="121"/>
      <c r="R130" s="123"/>
      <c r="S130" s="89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124"/>
      <c r="AJ130" s="119"/>
    </row>
  </sheetData>
  <mergeCells count="34">
    <mergeCell ref="Q4:Q5"/>
    <mergeCell ref="P6:P7"/>
    <mergeCell ref="Q6:Q7"/>
    <mergeCell ref="I4:I5"/>
    <mergeCell ref="O4:O5"/>
    <mergeCell ref="I6:I7"/>
    <mergeCell ref="O6:O7"/>
    <mergeCell ref="P4:P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</mergeCells>
  <phoneticPr fontId="2"/>
  <conditionalFormatting sqref="J17:Q17">
    <cfRule type="beginsWith" dxfId="184" priority="1346" operator="beginsWith" text="検出">
      <formula>LEFT(J17,LEN("検出"))="検出"</formula>
    </cfRule>
  </conditionalFormatting>
  <conditionalFormatting sqref="J63:N63">
    <cfRule type="containsText" dxfId="183" priority="213" operator="containsText" text="あり">
      <formula>NOT(ISERROR(SEARCH("あり",J63)))</formula>
    </cfRule>
  </conditionalFormatting>
  <conditionalFormatting sqref="J64:N64">
    <cfRule type="expression" dxfId="182" priority="14">
      <formula>J$64=""</formula>
    </cfRule>
    <cfRule type="containsText" priority="16" operator="containsText" text="異常なし">
      <formula>NOT(ISERROR(SEARCH("異常なし",J64)))</formula>
    </cfRule>
    <cfRule type="notContainsText" dxfId="181" priority="20" operator="notContains" text="異常なし">
      <formula>ISERROR(SEARCH("異常なし",J64))</formula>
    </cfRule>
  </conditionalFormatting>
  <conditionalFormatting sqref="L21">
    <cfRule type="containsText" dxfId="180" priority="1642" operator="containsText" text="0.001未満">
      <formula>NOT(ISERROR(SEARCH("0.001未満",L21)))</formula>
    </cfRule>
  </conditionalFormatting>
  <conditionalFormatting sqref="M21">
    <cfRule type="containsText" dxfId="179" priority="1616" operator="containsText" text="0.001未満">
      <formula>NOT(ISERROR(SEARCH("0.001未満",M21)))</formula>
    </cfRule>
  </conditionalFormatting>
  <conditionalFormatting sqref="J21">
    <cfRule type="containsText" dxfId="178" priority="1615" operator="containsText" text="0.001未満">
      <formula>NOT(ISERROR(SEARCH("0.001未満",J21)))</formula>
    </cfRule>
  </conditionalFormatting>
  <conditionalFormatting sqref="K21">
    <cfRule type="containsText" dxfId="177" priority="1614" operator="containsText" text="0.001未満">
      <formula>NOT(ISERROR(SEARCH("0.001未満",K21)))</formula>
    </cfRule>
  </conditionalFormatting>
  <conditionalFormatting sqref="N21">
    <cfRule type="containsText" dxfId="176" priority="1613" operator="containsText" text="0.001未満">
      <formula>NOT(ISERROR(SEARCH("0.001未満",N21)))</formula>
    </cfRule>
  </conditionalFormatting>
  <conditionalFormatting sqref="Q21">
    <cfRule type="containsText" dxfId="175" priority="1605" operator="containsText" text="0.001未満">
      <formula>NOT(ISERROR(SEARCH("0.001未満",Q21)))</formula>
    </cfRule>
  </conditionalFormatting>
  <conditionalFormatting sqref="O21">
    <cfRule type="containsText" dxfId="174" priority="1604" operator="containsText" text="0.001未満">
      <formula>NOT(ISERROR(SEARCH("0.001未満",O21)))</formula>
    </cfRule>
  </conditionalFormatting>
  <conditionalFormatting sqref="P21">
    <cfRule type="containsText" dxfId="173" priority="1603" operator="containsText" text="0.001未満">
      <formula>NOT(ISERROR(SEARCH("0.001未満",P21)))</formula>
    </cfRule>
  </conditionalFormatting>
  <conditionalFormatting sqref="D104:N105">
    <cfRule type="beginsWith" dxfId="172" priority="1344" operator="beginsWith" text="検出">
      <formula>LEFT(D104,LEN("検出"))="検出"</formula>
    </cfRule>
  </conditionalFormatting>
  <conditionalFormatting sqref="M21">
    <cfRule type="containsText" dxfId="171" priority="1345" operator="containsText" text="0.001未満">
      <formula>NOT(ISERROR(SEARCH("0.001未満",M21)))</formula>
    </cfRule>
  </conditionalFormatting>
  <conditionalFormatting sqref="M21">
    <cfRule type="containsText" dxfId="170" priority="1342" operator="containsText" text="0.001未満">
      <formula>NOT(ISERROR(SEARCH("0.001未満",M21)))</formula>
    </cfRule>
  </conditionalFormatting>
  <conditionalFormatting sqref="J21">
    <cfRule type="containsText" dxfId="169" priority="1341" operator="containsText" text="0.001未満">
      <formula>NOT(ISERROR(SEARCH("0.001未満",J21)))</formula>
    </cfRule>
  </conditionalFormatting>
  <conditionalFormatting sqref="K21">
    <cfRule type="containsText" dxfId="168" priority="1340" operator="containsText" text="0.001未満">
      <formula>NOT(ISERROR(SEARCH("0.001未満",K21)))</formula>
    </cfRule>
  </conditionalFormatting>
  <conditionalFormatting sqref="N21">
    <cfRule type="containsText" dxfId="167" priority="1339" operator="containsText" text="0.001未満">
      <formula>NOT(ISERROR(SEARCH("0.001未満",N21)))</formula>
    </cfRule>
  </conditionalFormatting>
  <conditionalFormatting sqref="N21">
    <cfRule type="containsText" dxfId="166" priority="1338" operator="containsText" text="0.001未満">
      <formula>NOT(ISERROR(SEARCH("0.001未満",N21)))</formula>
    </cfRule>
  </conditionalFormatting>
  <conditionalFormatting sqref="N21">
    <cfRule type="containsText" dxfId="165" priority="1337" operator="containsText" text="0.001未満">
      <formula>NOT(ISERROR(SEARCH("0.001未満",N21)))</formula>
    </cfRule>
  </conditionalFormatting>
  <conditionalFormatting sqref="D21">
    <cfRule type="containsText" dxfId="164" priority="1183" operator="containsText" text="0.001未満">
      <formula>NOT(ISERROR(SEARCH("0.001未満",D21)))</formula>
    </cfRule>
  </conditionalFormatting>
  <conditionalFormatting sqref="D21">
    <cfRule type="containsText" dxfId="163" priority="1160" operator="containsText" text="0.001未満">
      <formula>NOT(ISERROR(SEARCH("0.001未満",D21)))</formula>
    </cfRule>
  </conditionalFormatting>
  <conditionalFormatting sqref="D21">
    <cfRule type="containsText" dxfId="162" priority="1151" operator="containsText" text="0.001未満">
      <formula>NOT(ISERROR(SEARCH("0.001未満",D21)))</formula>
    </cfRule>
  </conditionalFormatting>
  <conditionalFormatting sqref="D21">
    <cfRule type="containsText" dxfId="161" priority="1150" operator="containsText" text="0.001未満">
      <formula>NOT(ISERROR(SEARCH("0.001未満",D21)))</formula>
    </cfRule>
  </conditionalFormatting>
  <conditionalFormatting sqref="E21">
    <cfRule type="containsText" dxfId="160" priority="996" operator="containsText" text="0.001未満">
      <formula>NOT(ISERROR(SEARCH("0.001未満",E21)))</formula>
    </cfRule>
  </conditionalFormatting>
  <conditionalFormatting sqref="E21">
    <cfRule type="containsText" dxfId="159" priority="973" operator="containsText" text="0.001未満">
      <formula>NOT(ISERROR(SEARCH("0.001未満",E21)))</formula>
    </cfRule>
  </conditionalFormatting>
  <conditionalFormatting sqref="E21">
    <cfRule type="containsText" dxfId="158" priority="964" operator="containsText" text="0.001未満">
      <formula>NOT(ISERROR(SEARCH("0.001未満",E21)))</formula>
    </cfRule>
  </conditionalFormatting>
  <conditionalFormatting sqref="E21">
    <cfRule type="containsText" dxfId="157" priority="963" operator="containsText" text="0.001未満">
      <formula>NOT(ISERROR(SEARCH("0.001未満",E21)))</formula>
    </cfRule>
  </conditionalFormatting>
  <conditionalFormatting sqref="F21">
    <cfRule type="containsText" dxfId="156" priority="809" operator="containsText" text="0.001未満">
      <formula>NOT(ISERROR(SEARCH("0.001未満",F21)))</formula>
    </cfRule>
  </conditionalFormatting>
  <conditionalFormatting sqref="F21">
    <cfRule type="containsText" dxfId="155" priority="786" operator="containsText" text="0.001未満">
      <formula>NOT(ISERROR(SEARCH("0.001未満",F21)))</formula>
    </cfRule>
  </conditionalFormatting>
  <conditionalFormatting sqref="F21">
    <cfRule type="containsText" dxfId="154" priority="777" operator="containsText" text="0.001未満">
      <formula>NOT(ISERROR(SEARCH("0.001未満",F21)))</formula>
    </cfRule>
  </conditionalFormatting>
  <conditionalFormatting sqref="F21">
    <cfRule type="containsText" dxfId="153" priority="776" operator="containsText" text="0.001未満">
      <formula>NOT(ISERROR(SEARCH("0.001未満",F21)))</formula>
    </cfRule>
  </conditionalFormatting>
  <conditionalFormatting sqref="G21">
    <cfRule type="containsText" dxfId="152" priority="622" operator="containsText" text="0.001未満">
      <formula>NOT(ISERROR(SEARCH("0.001未満",G21)))</formula>
    </cfRule>
  </conditionalFormatting>
  <conditionalFormatting sqref="G21">
    <cfRule type="containsText" dxfId="151" priority="599" operator="containsText" text="0.001未満">
      <formula>NOT(ISERROR(SEARCH("0.001未満",G21)))</formula>
    </cfRule>
  </conditionalFormatting>
  <conditionalFormatting sqref="G21">
    <cfRule type="containsText" dxfId="150" priority="590" operator="containsText" text="0.001未満">
      <formula>NOT(ISERROR(SEARCH("0.001未満",G21)))</formula>
    </cfRule>
  </conditionalFormatting>
  <conditionalFormatting sqref="G21">
    <cfRule type="containsText" dxfId="149" priority="589" operator="containsText" text="0.001未満">
      <formula>NOT(ISERROR(SEARCH("0.001未満",G21)))</formula>
    </cfRule>
  </conditionalFormatting>
  <conditionalFormatting sqref="I21">
    <cfRule type="containsText" dxfId="148" priority="244" operator="containsText" text="0.001未満">
      <formula>NOT(ISERROR(SEARCH("0.001未満",I21)))</formula>
    </cfRule>
  </conditionalFormatting>
  <conditionalFormatting sqref="I21">
    <cfRule type="containsText" dxfId="147" priority="221" operator="containsText" text="0.001未満">
      <formula>NOT(ISERROR(SEARCH("0.001未満",I21)))</formula>
    </cfRule>
  </conditionalFormatting>
  <conditionalFormatting sqref="I21">
    <cfRule type="containsText" dxfId="146" priority="212" operator="containsText" text="0.001未満">
      <formula>NOT(ISERROR(SEARCH("0.001未満",I21)))</formula>
    </cfRule>
  </conditionalFormatting>
  <conditionalFormatting sqref="I21">
    <cfRule type="containsText" dxfId="145" priority="211" operator="containsText" text="0.001未満">
      <formula>NOT(ISERROR(SEARCH("0.001未満",I21)))</formula>
    </cfRule>
  </conditionalFormatting>
  <conditionalFormatting sqref="H21">
    <cfRule type="containsText" dxfId="144" priority="55" operator="containsText" text="0.001未満">
      <formula>NOT(ISERROR(SEARCH("0.001未満",H21)))</formula>
    </cfRule>
  </conditionalFormatting>
  <conditionalFormatting sqref="H21">
    <cfRule type="containsText" dxfId="143" priority="32" operator="containsText" text="0.001未満">
      <formula>NOT(ISERROR(SEARCH("0.001未満",H21)))</formula>
    </cfRule>
  </conditionalFormatting>
  <conditionalFormatting sqref="H21">
    <cfRule type="containsText" dxfId="142" priority="23" operator="containsText" text="0.001未満">
      <formula>NOT(ISERROR(SEARCH("0.001未満",H21)))</formula>
    </cfRule>
  </conditionalFormatting>
  <conditionalFormatting sqref="H21">
    <cfRule type="containsText" dxfId="141" priority="22" operator="containsText" text="0.001未満">
      <formula>NOT(ISERROR(SEARCH("0.001未満",H21)))</formula>
    </cfRule>
  </conditionalFormatting>
  <conditionalFormatting sqref="D16:N16 D69:N105 E68:N68 D18:N24 J17:N17 D26:N62 J25:N25 D65:N67 J63:N64">
    <cfRule type="containsBlanks" dxfId="140" priority="15">
      <formula>LEN(TRIM(D16))=0</formula>
    </cfRule>
    <cfRule type="endsWith" dxfId="139" priority="19" operator="endsWith" text="未満">
      <formula>RIGHT(D16,LEN("未満"))="未満"</formula>
    </cfRule>
  </conditionalFormatting>
  <conditionalFormatting sqref="D17:I17">
    <cfRule type="beginsWith" dxfId="138" priority="13" operator="beginsWith" text="検出">
      <formula>LEFT(D17,LEN("検出"))="検出"</formula>
    </cfRule>
  </conditionalFormatting>
  <conditionalFormatting sqref="D17:I17">
    <cfRule type="containsBlanks" dxfId="137" priority="11">
      <formula>LEN(TRIM(D17))=0</formula>
    </cfRule>
    <cfRule type="endsWith" dxfId="136" priority="12" operator="endsWith" text="未満">
      <formula>RIGHT(D17,LEN("未満"))="未満"</formula>
    </cfRule>
  </conditionalFormatting>
  <conditionalFormatting sqref="D25:I25">
    <cfRule type="containsBlanks" dxfId="135" priority="6">
      <formula>LEN(TRIM(D25))=0</formula>
    </cfRule>
    <cfRule type="endsWith" dxfId="134" priority="7" operator="endsWith" text="未満">
      <formula>RIGHT(D25,LEN("未満"))="未満"</formula>
    </cfRule>
  </conditionalFormatting>
  <conditionalFormatting sqref="J18:Q18 D18:H18">
    <cfRule type="containsText" dxfId="133" priority="2047" operator="containsText" text="0.0003未満">
      <formula>NOT(ISERROR(SEARCH("0.0003未満",D18)))</formula>
    </cfRule>
    <cfRule type="cellIs" dxfId="132" priority="2048" operator="greaterThan">
      <formula>#REF!</formula>
    </cfRule>
    <cfRule type="cellIs" dxfId="131" priority="2049" operator="greaterThan">
      <formula>#REF!</formula>
    </cfRule>
  </conditionalFormatting>
  <conditionalFormatting sqref="D19:Q19">
    <cfRule type="containsText" dxfId="130" priority="2050" operator="containsText" text="0.00005未満">
      <formula>NOT(ISERROR(SEARCH("0.00005未満",D19)))</formula>
    </cfRule>
    <cfRule type="cellIs" dxfId="129" priority="2051" operator="greaterThan">
      <formula>#REF!</formula>
    </cfRule>
    <cfRule type="cellIs" dxfId="128" priority="2052" operator="greaterThan">
      <formula>#REF!</formula>
    </cfRule>
  </conditionalFormatting>
  <conditionalFormatting sqref="D20:Q20">
    <cfRule type="containsText" dxfId="127" priority="2053" operator="containsText" text="0.001未満">
      <formula>NOT(ISERROR(SEARCH("0.001未満",D20)))</formula>
    </cfRule>
    <cfRule type="cellIs" dxfId="126" priority="2054" operator="greaterThan">
      <formula>#REF!</formula>
    </cfRule>
    <cfRule type="cellIs" dxfId="125" priority="2055" operator="greaterThan">
      <formula>#REF!</formula>
    </cfRule>
  </conditionalFormatting>
  <conditionalFormatting sqref="D21:Q21">
    <cfRule type="cellIs" dxfId="124" priority="2056" operator="greaterThan">
      <formula>#REF!</formula>
    </cfRule>
    <cfRule type="cellIs" dxfId="123" priority="2057" operator="greaterThan">
      <formula>#REF!</formula>
    </cfRule>
  </conditionalFormatting>
  <conditionalFormatting sqref="D22:Q22">
    <cfRule type="containsText" dxfId="122" priority="2058" operator="containsText" text="0.001未満">
      <formula>NOT(ISERROR(SEARCH("0.001未満",D22)))</formula>
    </cfRule>
    <cfRule type="cellIs" dxfId="121" priority="2059" operator="greaterThan">
      <formula>#REF!</formula>
    </cfRule>
    <cfRule type="cellIs" dxfId="120" priority="2060" operator="greaterThan">
      <formula>#REF!</formula>
    </cfRule>
  </conditionalFormatting>
  <conditionalFormatting sqref="D23:Q23">
    <cfRule type="containsText" dxfId="119" priority="2061" operator="containsText" text="0.005未満">
      <formula>NOT(ISERROR(SEARCH("0.005未満",D23)))</formula>
    </cfRule>
    <cfRule type="cellIs" dxfId="118" priority="2062" operator="greaterThan">
      <formula>#REF!</formula>
    </cfRule>
    <cfRule type="cellIs" dxfId="117" priority="2063" operator="greaterThan">
      <formula>#REF!</formula>
    </cfRule>
  </conditionalFormatting>
  <conditionalFormatting sqref="D24:Q24">
    <cfRule type="containsText" dxfId="116" priority="2064" operator="containsText" text="0.004未満">
      <formula>NOT(ISERROR(SEARCH("0.004未満",D24)))</formula>
    </cfRule>
    <cfRule type="cellIs" dxfId="115" priority="2065" operator="greaterThan">
      <formula>#REF!</formula>
    </cfRule>
    <cfRule type="cellIs" dxfId="114" priority="2066" operator="greaterThan">
      <formula>#REF!</formula>
    </cfRule>
  </conditionalFormatting>
  <conditionalFormatting sqref="D25:Q25">
    <cfRule type="containsText" dxfId="113" priority="2067" operator="containsText" text="0.001未満">
      <formula>NOT(ISERROR(SEARCH("0.001未満",D25)))</formula>
    </cfRule>
    <cfRule type="cellIs" dxfId="112" priority="2068" operator="greaterThan">
      <formula>#REF!</formula>
    </cfRule>
    <cfRule type="cellIs" dxfId="111" priority="2069" operator="greaterThan">
      <formula>#REF!</formula>
    </cfRule>
  </conditionalFormatting>
  <conditionalFormatting sqref="D26:Q26">
    <cfRule type="containsText" dxfId="110" priority="2070" operator="containsText" text="0.02未満">
      <formula>NOT(ISERROR(SEARCH("0.02未満",D26)))</formula>
    </cfRule>
    <cfRule type="cellIs" dxfId="109" priority="2071" operator="greaterThan">
      <formula>#REF!</formula>
    </cfRule>
    <cfRule type="cellIs" dxfId="108" priority="2072" operator="greaterThan">
      <formula>#REF!</formula>
    </cfRule>
  </conditionalFormatting>
  <conditionalFormatting sqref="D27:Q27">
    <cfRule type="containsText" dxfId="107" priority="2073" operator="containsText" text="0.05未満">
      <formula>NOT(ISERROR(SEARCH("0.05未満",D27)))</formula>
    </cfRule>
    <cfRule type="cellIs" dxfId="106" priority="2074" operator="greaterThan">
      <formula>#REF!</formula>
    </cfRule>
    <cfRule type="cellIs" dxfId="105" priority="2075" operator="greaterThan">
      <formula>#REF!</formula>
    </cfRule>
  </conditionalFormatting>
  <conditionalFormatting sqref="D28:Q28">
    <cfRule type="containsText" dxfId="104" priority="2076" operator="containsText" text="0.01未満">
      <formula>NOT(ISERROR(SEARCH("0.01未満",D28)))</formula>
    </cfRule>
    <cfRule type="cellIs" dxfId="103" priority="2077" operator="greaterThan">
      <formula>#REF!</formula>
    </cfRule>
    <cfRule type="cellIs" dxfId="102" priority="2078" operator="greaterThan">
      <formula>#REF!</formula>
    </cfRule>
  </conditionalFormatting>
  <conditionalFormatting sqref="D29:Q29">
    <cfRule type="containsText" dxfId="101" priority="2079" operator="containsText" text="0.0002未満">
      <formula>NOT(ISERROR(SEARCH("0.0002未満",D29)))</formula>
    </cfRule>
    <cfRule type="cellIs" dxfId="100" priority="2080" operator="greaterThan">
      <formula>#REF!</formula>
    </cfRule>
    <cfRule type="cellIs" dxfId="99" priority="2081" operator="greaterThan">
      <formula>#REF!</formula>
    </cfRule>
  </conditionalFormatting>
  <conditionalFormatting sqref="D30:Q30">
    <cfRule type="containsText" dxfId="98" priority="2082" operator="containsText" text="0.001未満">
      <formula>NOT(ISERROR(SEARCH("0.001未満",D30)))</formula>
    </cfRule>
    <cfRule type="cellIs" dxfId="97" priority="2083" operator="greaterThan">
      <formula>#REF!</formula>
    </cfRule>
    <cfRule type="cellIs" dxfId="96" priority="2084" operator="greaterThan">
      <formula>#REF!</formula>
    </cfRule>
  </conditionalFormatting>
  <conditionalFormatting sqref="D31:Q31">
    <cfRule type="containsText" dxfId="95" priority="2085" operator="containsText" text="0.004未満">
      <formula>NOT(ISERROR(SEARCH("0.004未満",D31)))</formula>
    </cfRule>
    <cfRule type="cellIs" dxfId="94" priority="2086" operator="greaterThan">
      <formula>#REF!</formula>
    </cfRule>
    <cfRule type="cellIs" dxfId="93" priority="2087" operator="greaterThan">
      <formula>#REF!</formula>
    </cfRule>
  </conditionalFormatting>
  <conditionalFormatting sqref="D32:Q32">
    <cfRule type="containsText" dxfId="92" priority="2088" operator="containsText" text="0.001未満">
      <formula>NOT(ISERROR(SEARCH("0.001未満",D32)))</formula>
    </cfRule>
    <cfRule type="cellIs" dxfId="91" priority="2089" operator="greaterThan">
      <formula>#REF!</formula>
    </cfRule>
    <cfRule type="cellIs" dxfId="90" priority="2090" operator="greaterThan">
      <formula>#REF!</formula>
    </cfRule>
  </conditionalFormatting>
  <conditionalFormatting sqref="D33:Q33">
    <cfRule type="containsText" dxfId="89" priority="2091" operator="containsText" text="0.001未満">
      <formula>NOT(ISERROR(SEARCH("0.001未満",D33)))</formula>
    </cfRule>
    <cfRule type="cellIs" dxfId="88" priority="2092" operator="greaterThan">
      <formula>#REF!</formula>
    </cfRule>
    <cfRule type="cellIs" dxfId="87" priority="2093" operator="greaterThan">
      <formula>#REF!</formula>
    </cfRule>
  </conditionalFormatting>
  <conditionalFormatting sqref="D34:Q34">
    <cfRule type="containsText" dxfId="86" priority="2094" operator="containsText" text="0.001未満">
      <formula>NOT(ISERROR(SEARCH("0.001未満",D34)))</formula>
    </cfRule>
    <cfRule type="cellIs" dxfId="85" priority="2095" operator="greaterThan">
      <formula>#REF!</formula>
    </cfRule>
    <cfRule type="cellIs" dxfId="84" priority="2096" operator="greaterThan">
      <formula>#REF!</formula>
    </cfRule>
  </conditionalFormatting>
  <conditionalFormatting sqref="D35:Q35">
    <cfRule type="containsText" dxfId="83" priority="2097" operator="containsText" text="0.001未満">
      <formula>NOT(ISERROR(SEARCH("0.001未満",D35)))</formula>
    </cfRule>
    <cfRule type="cellIs" dxfId="82" priority="2098" operator="greaterThan">
      <formula>#REF!</formula>
    </cfRule>
    <cfRule type="cellIs" dxfId="81" priority="2099" operator="greaterThan">
      <formula>#REF!</formula>
    </cfRule>
  </conditionalFormatting>
  <conditionalFormatting sqref="D36:Q36">
    <cfRule type="containsText" dxfId="80" priority="2100" operator="containsText" text="0.05未満">
      <formula>NOT(ISERROR(SEARCH("0.05未満",D36)))</formula>
    </cfRule>
    <cfRule type="cellIs" dxfId="79" priority="2101" operator="greaterThan">
      <formula>#REF!</formula>
    </cfRule>
    <cfRule type="cellIs" dxfId="78" priority="2102" operator="greaterThan">
      <formula>#REF!</formula>
    </cfRule>
  </conditionalFormatting>
  <conditionalFormatting sqref="D37:Q37">
    <cfRule type="containsText" dxfId="77" priority="2103" operator="containsText" text="0.002未満">
      <formula>NOT(ISERROR(SEARCH("0.002未満",D37)))</formula>
    </cfRule>
    <cfRule type="cellIs" dxfId="76" priority="2104" operator="greaterThan">
      <formula>#REF!</formula>
    </cfRule>
    <cfRule type="cellIs" dxfId="75" priority="2105" operator="greaterThan">
      <formula>#REF!</formula>
    </cfRule>
  </conditionalFormatting>
  <conditionalFormatting sqref="D38:Q38">
    <cfRule type="containsText" dxfId="74" priority="2106" operator="containsText" text="0.001未満">
      <formula>NOT(ISERROR(SEARCH("0.001未満",D38)))</formula>
    </cfRule>
    <cfRule type="cellIs" dxfId="73" priority="2107" operator="greaterThan">
      <formula>#REF!</formula>
    </cfRule>
    <cfRule type="cellIs" dxfId="72" priority="2108" operator="greaterThan">
      <formula>#REF!</formula>
    </cfRule>
  </conditionalFormatting>
  <conditionalFormatting sqref="D39:Q39">
    <cfRule type="containsText" dxfId="71" priority="2109" operator="containsText" text="0.002未満">
      <formula>NOT(ISERROR(SEARCH("0.002未満",D39)))</formula>
    </cfRule>
    <cfRule type="cellIs" dxfId="70" priority="2110" operator="greaterThan">
      <formula>#REF!</formula>
    </cfRule>
    <cfRule type="cellIs" dxfId="69" priority="2111" operator="greaterThan">
      <formula>#REF!</formula>
    </cfRule>
  </conditionalFormatting>
  <conditionalFormatting sqref="D40:Q40">
    <cfRule type="containsText" dxfId="68" priority="2112" operator="containsText" text="0.001未満">
      <formula>NOT(ISERROR(SEARCH("0.001未満",D40)))</formula>
    </cfRule>
    <cfRule type="cellIs" dxfId="67" priority="2113" operator="greaterThan">
      <formula>#REF!</formula>
    </cfRule>
    <cfRule type="cellIs" dxfId="66" priority="2114" operator="greaterThan">
      <formula>#REF!</formula>
    </cfRule>
  </conditionalFormatting>
  <conditionalFormatting sqref="D41:Q41">
    <cfRule type="containsText" dxfId="65" priority="2115" operator="containsText" text="0.001未満">
      <formula>NOT(ISERROR(SEARCH("0.001未満",D41)))</formula>
    </cfRule>
    <cfRule type="cellIs" dxfId="64" priority="2116" operator="greaterThan">
      <formula>#REF!</formula>
    </cfRule>
    <cfRule type="cellIs" dxfId="63" priority="2117" operator="greaterThan">
      <formula>#REF!</formula>
    </cfRule>
  </conditionalFormatting>
  <conditionalFormatting sqref="D42:Q42">
    <cfRule type="containsText" dxfId="62" priority="2118" operator="containsText" text="0.001未満">
      <formula>NOT(ISERROR(SEARCH("0.001未満",D42)))</formula>
    </cfRule>
    <cfRule type="cellIs" dxfId="61" priority="2119" operator="greaterThan">
      <formula>#REF!</formula>
    </cfRule>
    <cfRule type="cellIs" dxfId="60" priority="2120" operator="greaterThan">
      <formula>#REF!</formula>
    </cfRule>
  </conditionalFormatting>
  <conditionalFormatting sqref="D43:Q43">
    <cfRule type="containsText" dxfId="59" priority="2121" operator="containsText" text="0.002未満">
      <formula>NOT(ISERROR(SEARCH("0.002未満",D43)))</formula>
    </cfRule>
    <cfRule type="cellIs" dxfId="58" priority="2122" operator="greaterThan">
      <formula>#REF!</formula>
    </cfRule>
    <cfRule type="cellIs" dxfId="57" priority="2123" operator="greaterThan">
      <formula>#REF!</formula>
    </cfRule>
  </conditionalFormatting>
  <conditionalFormatting sqref="D44:Q44">
    <cfRule type="containsText" dxfId="56" priority="2124" operator="containsText" text="0.001未満">
      <formula>NOT(ISERROR(SEARCH("0.001未満",D44)))</formula>
    </cfRule>
    <cfRule type="cellIs" dxfId="55" priority="2125" operator="greaterThan">
      <formula>#REF!</formula>
    </cfRule>
    <cfRule type="cellIs" dxfId="54" priority="2126" operator="greaterThan">
      <formula>#REF!</formula>
    </cfRule>
  </conditionalFormatting>
  <conditionalFormatting sqref="D45:Q45">
    <cfRule type="cellIs" dxfId="53" priority="2127" operator="greaterThan">
      <formula>#REF!</formula>
    </cfRule>
    <cfRule type="cellIs" dxfId="52" priority="2128" operator="greaterThan">
      <formula>#REF!</formula>
    </cfRule>
  </conditionalFormatting>
  <conditionalFormatting sqref="D46:Q46">
    <cfRule type="cellIs" dxfId="51" priority="2129" operator="greaterThan">
      <formula>#REF!</formula>
    </cfRule>
    <cfRule type="cellIs" dxfId="50" priority="2130" operator="greaterThan">
      <formula>#REF!</formula>
    </cfRule>
  </conditionalFormatting>
  <conditionalFormatting sqref="D47:Q47">
    <cfRule type="cellIs" dxfId="49" priority="2131" operator="greaterThan">
      <formula>#REF!</formula>
    </cfRule>
    <cfRule type="cellIs" dxfId="48" priority="2132" operator="greaterThan">
      <formula>#REF!</formula>
    </cfRule>
  </conditionalFormatting>
  <conditionalFormatting sqref="D48:Q48">
    <cfRule type="cellIs" dxfId="47" priority="2133" operator="greaterThan">
      <formula>#REF!</formula>
    </cfRule>
    <cfRule type="cellIs" dxfId="46" priority="2134" operator="greaterThan">
      <formula>#REF!</formula>
    </cfRule>
  </conditionalFormatting>
  <conditionalFormatting sqref="D49:Q49">
    <cfRule type="cellIs" dxfId="45" priority="2135" operator="greaterThan">
      <formula>#REF!</formula>
    </cfRule>
    <cfRule type="cellIs" dxfId="44" priority="2136" operator="greaterThan">
      <formula>#REF!</formula>
    </cfRule>
  </conditionalFormatting>
  <conditionalFormatting sqref="D50:Q50">
    <cfRule type="cellIs" dxfId="43" priority="2137" operator="greaterThan">
      <formula>#REF!</formula>
    </cfRule>
    <cfRule type="cellIs" dxfId="42" priority="2138" operator="greaterThan">
      <formula>#REF!</formula>
    </cfRule>
  </conditionalFormatting>
  <conditionalFormatting sqref="D51:Q51">
    <cfRule type="cellIs" dxfId="41" priority="2139" operator="greaterThan">
      <formula>#REF!</formula>
    </cfRule>
    <cfRule type="cellIs" dxfId="40" priority="2140" operator="greaterThan">
      <formula>#REF!</formula>
    </cfRule>
  </conditionalFormatting>
  <conditionalFormatting sqref="D52:Q52">
    <cfRule type="cellIs" dxfId="39" priority="2141" operator="greaterThan">
      <formula>#REF!</formula>
    </cfRule>
    <cfRule type="cellIs" dxfId="38" priority="2142" operator="greaterThan">
      <formula>#REF!</formula>
    </cfRule>
  </conditionalFormatting>
  <conditionalFormatting sqref="D53:Q53">
    <cfRule type="cellIs" dxfId="37" priority="2143" operator="greaterThan">
      <formula>#REF!</formula>
    </cfRule>
    <cfRule type="cellIs" dxfId="36" priority="2144" operator="greaterThan">
      <formula>#REF!</formula>
    </cfRule>
  </conditionalFormatting>
  <conditionalFormatting sqref="D54:Q54">
    <cfRule type="cellIs" dxfId="35" priority="2145" operator="greaterThan">
      <formula>#REF!</formula>
    </cfRule>
    <cfRule type="cellIs" dxfId="34" priority="2146" operator="greaterThan">
      <formula>#REF!</formula>
    </cfRule>
  </conditionalFormatting>
  <conditionalFormatting sqref="D55:Q55">
    <cfRule type="cellIs" dxfId="33" priority="2147" operator="greaterThan">
      <formula>#REF!</formula>
    </cfRule>
    <cfRule type="cellIs" dxfId="32" priority="2148" operator="greaterThan">
      <formula>#REF!</formula>
    </cfRule>
  </conditionalFormatting>
  <conditionalFormatting sqref="D56:Q56">
    <cfRule type="cellIs" dxfId="31" priority="2149" operator="greaterThan">
      <formula>#REF!</formula>
    </cfRule>
    <cfRule type="cellIs" dxfId="30" priority="2150" operator="greaterThan">
      <formula>#REF!</formula>
    </cfRule>
  </conditionalFormatting>
  <conditionalFormatting sqref="D57:Q57">
    <cfRule type="cellIs" dxfId="29" priority="2151" operator="greaterThan">
      <formula>#REF!</formula>
    </cfRule>
    <cfRule type="cellIs" dxfId="28" priority="2152" operator="greaterThan">
      <formula>#REF!</formula>
    </cfRule>
  </conditionalFormatting>
  <conditionalFormatting sqref="D58:Q58">
    <cfRule type="cellIs" dxfId="27" priority="2153" operator="greaterThan">
      <formula>#REF!</formula>
    </cfRule>
    <cfRule type="cellIs" dxfId="26" priority="2154" operator="greaterThan">
      <formula>#REF!</formula>
    </cfRule>
  </conditionalFormatting>
  <conditionalFormatting sqref="D59:Q59">
    <cfRule type="cellIs" dxfId="25" priority="2155" operator="greaterThan">
      <formula>#REF!</formula>
    </cfRule>
    <cfRule type="cellIs" dxfId="24" priority="2156" operator="greaterThan">
      <formula>#REF!</formula>
    </cfRule>
  </conditionalFormatting>
  <conditionalFormatting sqref="D60:Q60">
    <cfRule type="cellIs" dxfId="23" priority="2157" operator="greaterThan">
      <formula>#REF!</formula>
    </cfRule>
    <cfRule type="cellIs" dxfId="22" priority="2158" operator="greaterThan">
      <formula>#REF!</formula>
    </cfRule>
  </conditionalFormatting>
  <conditionalFormatting sqref="D61:Q61">
    <cfRule type="cellIs" dxfId="21" priority="2159" operator="greaterThan">
      <formula>#REF!</formula>
    </cfRule>
    <cfRule type="cellIs" dxfId="20" priority="2160" operator="greaterThan">
      <formula>#REF!</formula>
    </cfRule>
  </conditionalFormatting>
  <conditionalFormatting sqref="D65:Q65">
    <cfRule type="cellIs" dxfId="19" priority="2161" operator="greaterThan">
      <formula>#REF!</formula>
    </cfRule>
    <cfRule type="cellIs" dxfId="18" priority="2162" operator="greaterThan">
      <formula>#REF!</formula>
    </cfRule>
  </conditionalFormatting>
  <conditionalFormatting sqref="D66:Q66">
    <cfRule type="cellIs" dxfId="17" priority="2163" operator="greaterThan">
      <formula>#REF!</formula>
    </cfRule>
    <cfRule type="cellIs" dxfId="16" priority="2164" operator="greaterThan">
      <formula>#REF!</formula>
    </cfRule>
  </conditionalFormatting>
  <conditionalFormatting sqref="D73:N75 D70:N71 D80:N81 D83:N88 D90:N95">
    <cfRule type="cellIs" dxfId="15" priority="2165" operator="greaterThan">
      <formula>#REF!</formula>
    </cfRule>
  </conditionalFormatting>
  <conditionalFormatting sqref="D78:Q79 D72:Q72">
    <cfRule type="cellIs" dxfId="14" priority="2170" operator="greaterThan">
      <formula>#REF!</formula>
    </cfRule>
    <cfRule type="cellIs" dxfId="13" priority="2171" operator="greaterThan">
      <formula>#REF!</formula>
    </cfRule>
  </conditionalFormatting>
  <conditionalFormatting sqref="D89:I89">
    <cfRule type="cellIs" dxfId="12" priority="2174" operator="notBetween">
      <formula>#REF!</formula>
      <formula>#REF!</formula>
    </cfRule>
  </conditionalFormatting>
  <conditionalFormatting sqref="D16:Q16">
    <cfRule type="cellIs" dxfId="11" priority="2175" operator="greaterThan">
      <formula>#REF!</formula>
    </cfRule>
    <cfRule type="cellIs" dxfId="10" priority="2176" operator="greaterThan">
      <formula>#REF!</formula>
    </cfRule>
  </conditionalFormatting>
  <conditionalFormatting sqref="D82:I82">
    <cfRule type="cellIs" dxfId="9" priority="2181" operator="notBetween">
      <formula>#REF!</formula>
      <formula>#REF!</formula>
    </cfRule>
  </conditionalFormatting>
  <conditionalFormatting sqref="D62:J62">
    <cfRule type="cellIs" dxfId="8" priority="2293" operator="notBetween">
      <formula>#REF!</formula>
      <formula>#REF!</formula>
    </cfRule>
    <cfRule type="cellIs" dxfId="7" priority="2294" operator="greaterThan">
      <formula>#REF!</formula>
    </cfRule>
  </conditionalFormatting>
  <conditionalFormatting sqref="I18">
    <cfRule type="cellIs" dxfId="6" priority="2682" operator="greaterThan">
      <formula>#REF!</formula>
    </cfRule>
    <cfRule type="cellIs" dxfId="5" priority="2683" operator="greaterThan">
      <formula>#REF!</formula>
    </cfRule>
  </conditionalFormatting>
  <conditionalFormatting sqref="D96:N96">
    <cfRule type="cellIs" dxfId="4" priority="2931" operator="greaterThan">
      <formula>#REF!</formula>
    </cfRule>
  </conditionalFormatting>
  <conditionalFormatting sqref="D63:I63">
    <cfRule type="containsText" dxfId="3" priority="5" operator="containsText" text="あり">
      <formula>NOT(ISERROR(SEARCH("あり",D63)))</formula>
    </cfRule>
  </conditionalFormatting>
  <conditionalFormatting sqref="D64:I64">
    <cfRule type="expression" priority="3">
      <formula>D$64=""</formula>
    </cfRule>
    <cfRule type="notContainsText" dxfId="2" priority="4" operator="notContains" text="異常なし">
      <formula>ISERROR(SEARCH("異常なし",D64))</formula>
    </cfRule>
  </conditionalFormatting>
  <conditionalFormatting sqref="D63:I64">
    <cfRule type="containsBlanks" dxfId="1" priority="1">
      <formula>LEN(TRIM(D63))=0</formula>
    </cfRule>
    <cfRule type="endsWith" dxfId="0" priority="2" operator="endsWith" text="未満">
      <formula>RIGHT(D63,LEN("未満"))="未満"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cols>
    <col min="2" max="2" width="9" style="9"/>
    <col min="34" max="35" width="9" style="9"/>
  </cols>
  <sheetData>
    <row r="1" spans="1:35">
      <c r="C1" s="297" t="s">
        <v>180</v>
      </c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</row>
    <row r="2" spans="1:35" ht="19.5" thickBot="1"/>
    <row r="3" spans="1:35">
      <c r="A3" t="s">
        <v>182</v>
      </c>
      <c r="B3" s="197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01" t="s">
        <v>360</v>
      </c>
      <c r="AI3" s="193"/>
    </row>
    <row r="4" spans="1:35" ht="19.5" thickBot="1">
      <c r="A4" t="s">
        <v>183</v>
      </c>
      <c r="B4" s="9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302"/>
      <c r="AI4" s="193"/>
    </row>
    <row r="5" spans="1:35" ht="19.5" thickBot="1">
      <c r="A5" t="s">
        <v>184</v>
      </c>
      <c r="B5" s="9">
        <v>2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>
      <c r="A6" t="s">
        <v>185</v>
      </c>
      <c r="AH6" s="194" t="e">
        <f>INDEX(C41:AG41,MATCH(MAX(C41:AG41)+1,C41:AG41,1))</f>
        <v>#N/A</v>
      </c>
      <c r="AI6" s="194" t="e">
        <f>AH6*1</f>
        <v>#N/A</v>
      </c>
    </row>
    <row r="7" spans="1:35">
      <c r="A7" t="s">
        <v>186</v>
      </c>
      <c r="AH7" s="9" t="s">
        <v>361</v>
      </c>
    </row>
    <row r="8" spans="1:35">
      <c r="A8" t="s">
        <v>187</v>
      </c>
      <c r="AH8" s="195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371</v>
      </c>
      <c r="D32" t="s">
        <v>372</v>
      </c>
      <c r="E32" t="s">
        <v>373</v>
      </c>
      <c r="F32" t="s">
        <v>371</v>
      </c>
      <c r="G32" t="s">
        <v>374</v>
      </c>
      <c r="H32" t="s">
        <v>375</v>
      </c>
      <c r="I32" t="s">
        <v>376</v>
      </c>
      <c r="J32" t="s">
        <v>377</v>
      </c>
      <c r="K32" t="s">
        <v>371</v>
      </c>
      <c r="L32" t="s">
        <v>371</v>
      </c>
      <c r="M32" t="s">
        <v>378</v>
      </c>
      <c r="N32" t="s">
        <v>377</v>
      </c>
      <c r="O32" t="s">
        <v>371</v>
      </c>
      <c r="P32" t="s">
        <v>378</v>
      </c>
      <c r="Q32" t="s">
        <v>376</v>
      </c>
      <c r="R32" t="s">
        <v>379</v>
      </c>
      <c r="S32" t="s">
        <v>377</v>
      </c>
      <c r="T32" t="s">
        <v>374</v>
      </c>
      <c r="U32" t="s">
        <v>374</v>
      </c>
      <c r="V32" t="s">
        <v>371</v>
      </c>
      <c r="W32" t="s">
        <v>377</v>
      </c>
      <c r="X32" t="s">
        <v>371</v>
      </c>
      <c r="Y32" t="s">
        <v>378</v>
      </c>
      <c r="Z32" t="s">
        <v>380</v>
      </c>
      <c r="AA32" t="s">
        <v>380</v>
      </c>
      <c r="AB32" t="s">
        <v>379</v>
      </c>
      <c r="AC32" t="s">
        <v>371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198" t="str">
        <f>IF(B5="","",VLOOKUP(B5,変換!$B$1:$C$28,2,FALSE))</f>
        <v>曇</v>
      </c>
      <c r="C37" s="2" t="str">
        <f>IF(C5="","",C5)</f>
        <v/>
      </c>
      <c r="D37" s="2" t="str">
        <f t="shared" ref="D37:AG37" si="0">IF(D5="","",D5)</f>
        <v/>
      </c>
      <c r="E37" s="2" t="str">
        <f t="shared" si="0"/>
        <v/>
      </c>
      <c r="F37" s="2" t="str">
        <f t="shared" si="0"/>
        <v/>
      </c>
      <c r="G37" s="2" t="str">
        <f t="shared" si="0"/>
        <v/>
      </c>
      <c r="H37" s="2" t="str">
        <f t="shared" si="0"/>
        <v/>
      </c>
      <c r="I37" s="2" t="str">
        <f t="shared" si="0"/>
        <v/>
      </c>
      <c r="J37" s="2" t="str">
        <f t="shared" si="0"/>
        <v/>
      </c>
      <c r="K37" s="2" t="str">
        <f t="shared" si="0"/>
        <v/>
      </c>
      <c r="L37" s="2" t="str">
        <f t="shared" si="0"/>
        <v/>
      </c>
      <c r="M37" s="2" t="str">
        <f t="shared" si="0"/>
        <v/>
      </c>
      <c r="N37" s="2" t="str">
        <f t="shared" si="0"/>
        <v/>
      </c>
      <c r="O37" s="2" t="str">
        <f t="shared" si="0"/>
        <v/>
      </c>
      <c r="P37" s="2" t="str">
        <f t="shared" si="0"/>
        <v/>
      </c>
      <c r="Q37" s="2" t="str">
        <f t="shared" si="0"/>
        <v/>
      </c>
      <c r="R37" s="2" t="str">
        <f t="shared" si="0"/>
        <v/>
      </c>
      <c r="S37" s="2" t="str">
        <f t="shared" si="0"/>
        <v/>
      </c>
      <c r="T37" s="2" t="str">
        <f t="shared" si="0"/>
        <v/>
      </c>
      <c r="U37" s="2" t="str">
        <f t="shared" si="0"/>
        <v/>
      </c>
      <c r="V37" s="2" t="str">
        <f t="shared" si="0"/>
        <v/>
      </c>
      <c r="W37" s="2" t="str">
        <f t="shared" si="0"/>
        <v/>
      </c>
      <c r="X37" s="2" t="str">
        <f t="shared" si="0"/>
        <v/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 t="shared" si="0"/>
        <v/>
      </c>
      <c r="AH37" s="196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96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96"/>
    </row>
    <row r="41" spans="1:34" s="9" customFormat="1">
      <c r="A41" s="9" t="s">
        <v>124</v>
      </c>
      <c r="B41" s="199"/>
      <c r="C41" s="198" t="str">
        <f>IF(C37="","",VLOOKUP(C37,変換!$B$31:$C$58,2,FALSE))</f>
        <v/>
      </c>
      <c r="D41" s="198" t="str">
        <f>IF(D37="","",VLOOKUP(D37,変換!$B$31:$C$58,2,FALSE))</f>
        <v/>
      </c>
      <c r="E41" s="198" t="str">
        <f>IF(E37="","",VLOOKUP(E37,変換!$B$31:$C$58,2,FALSE))</f>
        <v/>
      </c>
      <c r="F41" s="198" t="str">
        <f>IF(F37="","",VLOOKUP(F37,変換!$B$31:$C$58,2,FALSE))</f>
        <v/>
      </c>
      <c r="G41" s="198" t="str">
        <f>IF(G37="","",VLOOKUP(G37,変換!$B$31:$C$58,2,FALSE))</f>
        <v/>
      </c>
      <c r="H41" s="198" t="str">
        <f>IF(H37="","",VLOOKUP(H37,変換!$B$31:$C$58,2,FALSE))</f>
        <v/>
      </c>
      <c r="I41" s="198" t="str">
        <f>IF(I37="","",VLOOKUP(I37,変換!$B$31:$C$58,2,FALSE))</f>
        <v/>
      </c>
      <c r="J41" s="198" t="str">
        <f>IF(J37="","",VLOOKUP(J37,変換!$B$31:$C$58,2,FALSE))</f>
        <v/>
      </c>
      <c r="K41" s="198" t="str">
        <f>IF(K37="","",VLOOKUP(K37,変換!$B$31:$C$58,2,FALSE))</f>
        <v/>
      </c>
      <c r="L41" s="198" t="str">
        <f>IF(L37="","",VLOOKUP(L37,変換!$B$31:$C$58,2,FALSE))</f>
        <v/>
      </c>
      <c r="M41" s="198" t="str">
        <f>IF(M37="","",VLOOKUP(M37,変換!$B$31:$C$58,2,FALSE))</f>
        <v/>
      </c>
      <c r="N41" s="198" t="str">
        <f>IF(N37="","",VLOOKUP(N37,変換!$B$31:$C$58,2,FALSE))</f>
        <v/>
      </c>
      <c r="O41" s="198" t="str">
        <f>IF(O37="","",VLOOKUP(O37,変換!$B$31:$C$58,2,FALSE))</f>
        <v/>
      </c>
      <c r="P41" s="198" t="str">
        <f>IF(P37="","",VLOOKUP(P37,変換!$B$31:$C$58,2,FALSE))</f>
        <v/>
      </c>
      <c r="Q41" s="198" t="str">
        <f>IF(Q37="","",VLOOKUP(Q37,変換!$B$31:$C$58,2,FALSE))</f>
        <v/>
      </c>
      <c r="R41" s="198" t="str">
        <f>IF(R37="","",VLOOKUP(R37,変換!$B$31:$C$58,2,FALSE))</f>
        <v/>
      </c>
      <c r="S41" s="198" t="str">
        <f>IF(S37="","",VLOOKUP(S37,変換!$B$31:$C$58,2,FALSE))</f>
        <v/>
      </c>
      <c r="T41" s="198" t="str">
        <f>IF(T37="","",VLOOKUP(T37,変換!$B$31:$C$58,2,FALSE))</f>
        <v/>
      </c>
      <c r="U41" s="198" t="str">
        <f>IF(U37="","",VLOOKUP(U37,変換!$B$31:$C$58,2,FALSE))</f>
        <v/>
      </c>
      <c r="V41" s="198" t="str">
        <f>IF(V37="","",VLOOKUP(V37,変換!$B$31:$C$58,2,FALSE))</f>
        <v/>
      </c>
      <c r="W41" s="198" t="str">
        <f>IF(W37="","",VLOOKUP(W37,変換!$B$31:$C$58,2,FALSE))</f>
        <v/>
      </c>
      <c r="X41" s="198" t="str">
        <f>IF(X37="","",VLOOKUP(X37,変換!$B$31:$C$58,2,FALSE))</f>
        <v/>
      </c>
      <c r="Y41" s="198" t="str">
        <f>IF(Y37="","",VLOOKUP(Y37,変換!$B$31:$C$58,2,FALSE))</f>
        <v/>
      </c>
      <c r="Z41" s="198" t="str">
        <f>IF(Z37="","",VLOOKUP(Z37,変換!$B$31:$C$58,2,FALSE))</f>
        <v/>
      </c>
      <c r="AA41" s="198" t="str">
        <f>IF(AA37="","",VLOOKUP(AA37,変換!$B$31:$C$58,2,FALSE))</f>
        <v/>
      </c>
      <c r="AB41" s="198" t="str">
        <f>IF(AB37="","",VLOOKUP(AB37,変換!$B$31:$C$58,2,FALSE))</f>
        <v/>
      </c>
      <c r="AC41" s="198" t="str">
        <f>IF(AC37="","",VLOOKUP(AC37,変換!$B$31:$C$58,2,FALSE))</f>
        <v/>
      </c>
      <c r="AD41" s="198" t="str">
        <f>IF(AD37="","",VLOOKUP(AD37,変換!$B$31:$C$58,2,FALSE))</f>
        <v/>
      </c>
      <c r="AE41" s="198" t="str">
        <f>IF(AE37="","",VLOOKUP(AE37,変換!$B$31:$C$58,2,FALSE))</f>
        <v/>
      </c>
      <c r="AF41" s="198" t="str">
        <f>IF(AF37="","",VLOOKUP(AF37,変換!$B$31:$C$58,2,FALSE))</f>
        <v/>
      </c>
      <c r="AG41" s="198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03" t="s">
        <v>359</v>
      </c>
      <c r="B30" s="303"/>
      <c r="C30" s="303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2" customWidth="1"/>
    <col min="2" max="2" width="21.875" style="32" customWidth="1"/>
    <col min="3" max="3" width="6" style="32" customWidth="1"/>
    <col min="4" max="25" width="9.875" style="33" customWidth="1"/>
    <col min="26" max="42" width="5.625" style="165" hidden="1" customWidth="1"/>
    <col min="43" max="43" width="11.625" style="34" hidden="1" customWidth="1"/>
    <col min="44" max="44" width="3.125" style="34" customWidth="1"/>
    <col min="45" max="45" width="27.625" style="32" bestFit="1" customWidth="1"/>
    <col min="46" max="16384" width="9" style="32"/>
  </cols>
  <sheetData>
    <row r="1" spans="1:47">
      <c r="B1" s="32">
        <v>45017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</row>
    <row r="2" spans="1:47" ht="11.25">
      <c r="A2" s="284"/>
      <c r="B2" s="284"/>
      <c r="C2" s="215"/>
      <c r="P2" s="215"/>
      <c r="Q2" s="206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7" ht="9.9499999999999993" customHeight="1" thickBot="1"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7" ht="11.1" customHeight="1">
      <c r="A4" s="35"/>
      <c r="B4" s="36"/>
      <c r="C4" s="37" t="s">
        <v>87</v>
      </c>
      <c r="D4" s="291" t="s">
        <v>337</v>
      </c>
      <c r="E4" s="292"/>
      <c r="F4" s="291" t="s">
        <v>340</v>
      </c>
      <c r="G4" s="292"/>
      <c r="H4" s="291" t="s">
        <v>343</v>
      </c>
      <c r="I4" s="292"/>
      <c r="J4" s="291" t="s">
        <v>346</v>
      </c>
      <c r="K4" s="292"/>
      <c r="L4" s="291" t="s">
        <v>349</v>
      </c>
      <c r="M4" s="292"/>
      <c r="N4" s="291" t="s">
        <v>352</v>
      </c>
      <c r="O4" s="295"/>
      <c r="P4" s="209"/>
      <c r="Q4" s="210"/>
      <c r="R4" s="285"/>
      <c r="S4" s="286"/>
      <c r="T4" s="285"/>
      <c r="U4" s="289"/>
      <c r="V4" s="291"/>
      <c r="W4" s="292"/>
      <c r="X4" s="291"/>
      <c r="Y4" s="29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7" ht="11.1" customHeight="1">
      <c r="A5" s="38"/>
      <c r="B5" s="39"/>
      <c r="C5" s="40"/>
      <c r="D5" s="293"/>
      <c r="E5" s="294"/>
      <c r="F5" s="293"/>
      <c r="G5" s="294"/>
      <c r="H5" s="293"/>
      <c r="I5" s="294"/>
      <c r="J5" s="293"/>
      <c r="K5" s="294"/>
      <c r="L5" s="293"/>
      <c r="M5" s="294"/>
      <c r="N5" s="293"/>
      <c r="O5" s="296"/>
      <c r="P5" s="211"/>
      <c r="Q5" s="212"/>
      <c r="R5" s="287"/>
      <c r="S5" s="288"/>
      <c r="T5" s="287"/>
      <c r="U5" s="290"/>
      <c r="V5" s="293"/>
      <c r="W5" s="294"/>
      <c r="X5" s="293"/>
      <c r="Y5" s="294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7" ht="11.1" customHeight="1">
      <c r="A6" s="38"/>
      <c r="B6" s="41"/>
      <c r="C6" s="42" t="s">
        <v>88</v>
      </c>
      <c r="D6" s="245"/>
      <c r="E6" s="43"/>
      <c r="F6" s="247"/>
      <c r="G6" s="43"/>
      <c r="H6" s="245"/>
      <c r="I6" s="43"/>
      <c r="J6" s="251"/>
      <c r="K6" s="43"/>
      <c r="L6" s="263"/>
      <c r="M6" s="43"/>
      <c r="N6" s="263"/>
      <c r="O6" s="43"/>
      <c r="P6" s="207"/>
      <c r="Q6" s="43"/>
      <c r="R6" s="265"/>
      <c r="S6" s="44"/>
      <c r="T6" s="247"/>
      <c r="U6" s="43"/>
      <c r="V6" s="245"/>
      <c r="W6" s="43"/>
      <c r="X6" s="247"/>
      <c r="Y6" s="4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7" ht="11.1" customHeight="1" thickBot="1">
      <c r="A7" s="45" t="s">
        <v>85</v>
      </c>
      <c r="B7" s="46" t="s">
        <v>86</v>
      </c>
      <c r="C7" s="47"/>
      <c r="D7" s="246"/>
      <c r="E7" s="48" t="s">
        <v>124</v>
      </c>
      <c r="F7" s="248"/>
      <c r="G7" s="48" t="s">
        <v>124</v>
      </c>
      <c r="H7" s="246"/>
      <c r="I7" s="48" t="s">
        <v>124</v>
      </c>
      <c r="J7" s="252"/>
      <c r="K7" s="48" t="s">
        <v>124</v>
      </c>
      <c r="L7" s="264"/>
      <c r="M7" s="48" t="s">
        <v>124</v>
      </c>
      <c r="N7" s="264"/>
      <c r="O7" s="48"/>
      <c r="P7" s="208"/>
      <c r="Q7" s="48"/>
      <c r="R7" s="266"/>
      <c r="S7" s="49"/>
      <c r="T7" s="248"/>
      <c r="U7" s="48"/>
      <c r="V7" s="246"/>
      <c r="W7" s="48"/>
      <c r="X7" s="248"/>
      <c r="Y7" s="48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3"/>
      <c r="R8" s="53"/>
      <c r="S8" s="53"/>
      <c r="T8" s="53"/>
      <c r="U8" s="53"/>
      <c r="V8" s="53"/>
      <c r="W8" s="53"/>
      <c r="X8" s="53"/>
      <c r="Y8" s="5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7" ht="11.1" customHeight="1">
      <c r="A9" s="55">
        <v>1</v>
      </c>
      <c r="B9" s="56" t="s">
        <v>80</v>
      </c>
      <c r="C9" s="57" t="s">
        <v>75</v>
      </c>
      <c r="D9" s="58" t="s">
        <v>370</v>
      </c>
      <c r="E9" s="59" t="str">
        <f>IF(手入力!C3="",REPLACE(D9,5,0,"/"),REPLACE(手入力!C3,5,0,"/"))</f>
        <v>/</v>
      </c>
      <c r="F9" s="58" t="s">
        <v>370</v>
      </c>
      <c r="G9" s="59" t="str">
        <f>IF(手入力!D3="",REPLACE(F9,5,0,"/"),REPLACE(手入力!D3,5,0,"/"))</f>
        <v>/</v>
      </c>
      <c r="H9" s="58" t="s">
        <v>370</v>
      </c>
      <c r="I9" s="59" t="str">
        <f>IF(手入力!E3="",REPLACE(H9,5,0,"/"),REPLACE(手入力!E3,5,0,"/"))</f>
        <v>/</v>
      </c>
      <c r="J9" s="58" t="s">
        <v>370</v>
      </c>
      <c r="K9" s="59" t="str">
        <f>IF(手入力!F3="",REPLACE(J9,5,0,"/"),REPLACE(手入力!F3,5,0,"/"))</f>
        <v>/</v>
      </c>
      <c r="L9" s="58" t="s">
        <v>370</v>
      </c>
      <c r="M9" s="59" t="str">
        <f>IF(手入力!G3="",REPLACE(L9,5,0,"/"),REPLACE(手入力!G3,5,0,"/"))</f>
        <v>/</v>
      </c>
      <c r="N9" s="58" t="s">
        <v>370</v>
      </c>
      <c r="O9" s="59" t="str">
        <f>IF(手入力!H3="",REPLACE(N9,5,0,"/"),REPLACE(手入力!H3,5,0,"/"))</f>
        <v>/</v>
      </c>
      <c r="P9" s="58"/>
      <c r="Q9" s="59"/>
      <c r="R9" s="58"/>
      <c r="S9" s="59"/>
      <c r="T9" s="58"/>
      <c r="U9" s="59"/>
      <c r="V9" s="58"/>
      <c r="W9" s="59"/>
      <c r="X9" s="58"/>
      <c r="Y9" s="59"/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  <c r="AR9" s="63"/>
    </row>
    <row r="10" spans="1:47" ht="11.1" customHeight="1">
      <c r="A10" s="64">
        <v>2</v>
      </c>
      <c r="B10" s="65" t="s">
        <v>81</v>
      </c>
      <c r="C10" s="66" t="s">
        <v>75</v>
      </c>
      <c r="D10" s="69" t="s">
        <v>370</v>
      </c>
      <c r="E10" s="68" t="e">
        <f>TEXT(D10,"0000")</f>
        <v>#VALUE!</v>
      </c>
      <c r="F10" s="69" t="s">
        <v>370</v>
      </c>
      <c r="G10" s="68" t="e">
        <f>TEXT(F10,"0000")</f>
        <v>#VALUE!</v>
      </c>
      <c r="H10" s="69" t="s">
        <v>370</v>
      </c>
      <c r="I10" s="68" t="e">
        <f>TEXT(H10,"0000")</f>
        <v>#VALUE!</v>
      </c>
      <c r="J10" s="69" t="s">
        <v>370</v>
      </c>
      <c r="K10" s="68" t="e">
        <f>TEXT(J10,"0000")</f>
        <v>#VALUE!</v>
      </c>
      <c r="L10" s="69" t="s">
        <v>370</v>
      </c>
      <c r="M10" s="68" t="e">
        <f>TEXT(L10,"0000")</f>
        <v>#VALUE!</v>
      </c>
      <c r="N10" s="69" t="s">
        <v>370</v>
      </c>
      <c r="O10" s="68" t="e">
        <f>TEXT(N10,"0000")</f>
        <v>#VALUE!</v>
      </c>
      <c r="P10" s="67"/>
      <c r="Q10" s="68"/>
      <c r="R10" s="69"/>
      <c r="S10" s="68"/>
      <c r="T10" s="69"/>
      <c r="U10" s="68"/>
      <c r="V10" s="69"/>
      <c r="W10" s="68"/>
      <c r="X10" s="69"/>
      <c r="Y10" s="68"/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  <c r="AR10" s="63"/>
    </row>
    <row r="11" spans="1:47" ht="11.1" customHeight="1">
      <c r="A11" s="64">
        <v>3</v>
      </c>
      <c r="B11" s="65" t="s">
        <v>82</v>
      </c>
      <c r="C11" s="66" t="s">
        <v>75</v>
      </c>
      <c r="D11" s="69" t="e">
        <f>IF(D$9=0,"",HLOOKUP(E11,天気タグ!$B$3:$AG$39,35))</f>
        <v>#VALUE!</v>
      </c>
      <c r="E11" s="69" t="e">
        <f>IF(E9=0,"",(RIGHT(E9,2))-1)</f>
        <v>#VALUE!</v>
      </c>
      <c r="F11" s="69" t="e">
        <f>IF(F$9=0,"",HLOOKUP(G11,天気タグ!$B$3:$AG$39,35))</f>
        <v>#VALUE!</v>
      </c>
      <c r="G11" s="69" t="e">
        <f>IF(G9=0,"",(RIGHT(G9,2))-1)</f>
        <v>#VALUE!</v>
      </c>
      <c r="H11" s="69" t="e">
        <f>IF(H$9=0,"",HLOOKUP(I11,天気タグ!$B$3:$AG$39,35))</f>
        <v>#VALUE!</v>
      </c>
      <c r="I11" s="69" t="e">
        <f>IF(I9=0,"",(RIGHT(I9,2))-1)</f>
        <v>#VALUE!</v>
      </c>
      <c r="J11" s="69" t="e">
        <f>IF(J$9=0,"",HLOOKUP(K11,天気タグ!$B$3:$AG$39,35))</f>
        <v>#VALUE!</v>
      </c>
      <c r="K11" s="69" t="e">
        <f>IF(K9=0,"",(RIGHT(K9,2))-1)</f>
        <v>#VALUE!</v>
      </c>
      <c r="L11" s="69" t="e">
        <f>IF(L$9=0,"",HLOOKUP(M11,天気タグ!$B$3:$AG$39,35))</f>
        <v>#VALUE!</v>
      </c>
      <c r="M11" s="69" t="e">
        <f>IF(M9=0,"",(RIGHT(M9,2))-1)</f>
        <v>#VALUE!</v>
      </c>
      <c r="N11" s="69" t="e">
        <f>IF(N$9=0,"",HLOOKUP(O11,天気タグ!$B$3:$AG$39,35))</f>
        <v>#VALUE!</v>
      </c>
      <c r="O11" s="69" t="e">
        <f>IF(O9=0,"",(RIGHT(O9,2))-1)</f>
        <v>#VALUE!</v>
      </c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  <c r="AR11" s="63"/>
    </row>
    <row r="12" spans="1:47" ht="11.1" customHeight="1">
      <c r="A12" s="64">
        <v>4</v>
      </c>
      <c r="B12" s="65" t="s">
        <v>83</v>
      </c>
      <c r="C12" s="66" t="s">
        <v>75</v>
      </c>
      <c r="D12" s="69" t="e">
        <f>IF(D$9=0,"",HLOOKUP(E12,天気タグ!$B$3:$AG$39,35))</f>
        <v>#VALUE!</v>
      </c>
      <c r="E12" s="69" t="e">
        <f>IF(E9=0,"",RIGHT(E9,2)*1)</f>
        <v>#VALUE!</v>
      </c>
      <c r="F12" s="69" t="e">
        <f>IF(F$9=0,"",HLOOKUP(G12,天気タグ!$B$3:$AG$39,35))</f>
        <v>#VALUE!</v>
      </c>
      <c r="G12" s="69" t="e">
        <f>IF(G9=0,"",RIGHT(G9,2)*1)</f>
        <v>#VALUE!</v>
      </c>
      <c r="H12" s="69" t="e">
        <f>IF(H$9=0,"",HLOOKUP(I12,天気タグ!$B$3:$AG$39,35))</f>
        <v>#VALUE!</v>
      </c>
      <c r="I12" s="69" t="e">
        <f>IF(I9=0,"",RIGHT(I9,2)*1)</f>
        <v>#VALUE!</v>
      </c>
      <c r="J12" s="69" t="e">
        <f>IF(J$9=0,"",HLOOKUP(K12,天気タグ!$B$3:$AG$39,35))</f>
        <v>#VALUE!</v>
      </c>
      <c r="K12" s="69" t="e">
        <f>IF(K9=0,"",RIGHT(K9,2)*1)</f>
        <v>#VALUE!</v>
      </c>
      <c r="L12" s="69" t="e">
        <f>IF(L$9=0,"",HLOOKUP(M12,天気タグ!$B$3:$AG$39,35))</f>
        <v>#VALUE!</v>
      </c>
      <c r="M12" s="69" t="e">
        <f>IF(M9=0,"",RIGHT(M9,2)*1)</f>
        <v>#VALUE!</v>
      </c>
      <c r="N12" s="69" t="e">
        <f>IF(N$9=0,"",HLOOKUP(O12,天気タグ!$B$3:$AG$39,35))</f>
        <v>#VALUE!</v>
      </c>
      <c r="O12" s="69" t="e">
        <f>IF(O9=0,"",RIGHT(O9,2)*1)</f>
        <v>#VALUE!</v>
      </c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  <c r="AR12" s="63"/>
    </row>
    <row r="13" spans="1:47" ht="11.1" customHeight="1">
      <c r="A13" s="64">
        <v>5</v>
      </c>
      <c r="B13" s="65" t="s">
        <v>44</v>
      </c>
      <c r="C13" s="66" t="s">
        <v>84</v>
      </c>
      <c r="D13" s="71">
        <v>14.7</v>
      </c>
      <c r="E13" s="71"/>
      <c r="F13" s="71">
        <v>20.100000000000001</v>
      </c>
      <c r="G13" s="71"/>
      <c r="H13" s="71">
        <v>13.1</v>
      </c>
      <c r="I13" s="71"/>
      <c r="J13" s="71">
        <v>16.399999999999999</v>
      </c>
      <c r="K13" s="71"/>
      <c r="L13" s="71">
        <v>13.2</v>
      </c>
      <c r="M13" s="71"/>
      <c r="N13" s="71">
        <v>15.3</v>
      </c>
      <c r="O13" s="71"/>
      <c r="P13" s="70"/>
      <c r="Q13" s="71"/>
      <c r="R13" s="71"/>
      <c r="S13" s="71"/>
      <c r="T13" s="71"/>
      <c r="U13" s="69"/>
      <c r="V13" s="71"/>
      <c r="W13" s="71"/>
      <c r="X13" s="71"/>
      <c r="Y13" s="71"/>
      <c r="Z13" s="70" t="str">
        <f>IFERROR(VLOOKUP(Z$9,#REF!,2,FALSE),"")</f>
        <v/>
      </c>
      <c r="AA13" s="71" t="str">
        <f>IFERROR(VLOOKUP(AA$9,#REF!,2,FALSE),"")</f>
        <v/>
      </c>
      <c r="AB13" s="71" t="str">
        <f>IFERROR(VLOOKUP(AB$9,#REF!,2,FALSE),"")</f>
        <v/>
      </c>
      <c r="AC13" s="71" t="str">
        <f>IFERROR(VLOOKUP(AC$9,#REF!,2,FALSE),"")</f>
        <v/>
      </c>
      <c r="AD13" s="71" t="str">
        <f>IFERROR(VLOOKUP(AD$9,#REF!,2,FALSE),"")</f>
        <v/>
      </c>
      <c r="AE13" s="71" t="str">
        <f>IFERROR(VLOOKUP(AE$9,#REF!,2,FALSE),"")</f>
        <v/>
      </c>
      <c r="AF13" s="71" t="str">
        <f>IFERROR(VLOOKUP(AF$9,#REF!,2,FALSE),"")</f>
        <v/>
      </c>
      <c r="AG13" s="71" t="str">
        <f>IFERROR(VLOOKUP(AG$9,#REF!,2,FALSE),"")</f>
        <v/>
      </c>
      <c r="AH13" s="71" t="str">
        <f>IFERROR(VLOOKUP(AH$9,#REF!,2,FALSE),"")</f>
        <v/>
      </c>
      <c r="AI13" s="71" t="str">
        <f>IFERROR(VLOOKUP(AI$9,#REF!,2,FALSE),"")</f>
        <v/>
      </c>
      <c r="AJ13" s="71" t="str">
        <f>IFERROR(VLOOKUP(AJ$9,#REF!,2,FALSE),"")</f>
        <v/>
      </c>
      <c r="AK13" s="71" t="str">
        <f>IFERROR(VLOOKUP(ADA$9,#REF!,2,FALSE),"")</f>
        <v/>
      </c>
      <c r="AL13" s="71" t="str">
        <f>IFERROR(VLOOKUP(AL$9,#REF!,2,FALSE),"")</f>
        <v/>
      </c>
      <c r="AM13" s="71" t="str">
        <f>IFERROR(VLOOKUP(AM$9,#REF!,2,FALSE),"")</f>
        <v/>
      </c>
      <c r="AN13" s="71" t="str">
        <f>IFERROR(VLOOKUP(AN$9,#REF!,2,FALSE),"")</f>
        <v/>
      </c>
      <c r="AO13" s="71" t="str">
        <f>IFERROR(VLOOKUP(AO$9,#REF!,2,FALSE),"")</f>
        <v/>
      </c>
      <c r="AP13" s="71" t="str">
        <f>IFERROR(VLOOKUP(AP$9,#REF!,2,FALSE),"")</f>
        <v/>
      </c>
      <c r="AQ13" s="72" t="e">
        <f>#REF!</f>
        <v>#REF!</v>
      </c>
      <c r="AR13" s="73"/>
    </row>
    <row r="14" spans="1:47" ht="11.1" customHeight="1" thickBot="1">
      <c r="A14" s="74">
        <v>6</v>
      </c>
      <c r="B14" s="75" t="s">
        <v>45</v>
      </c>
      <c r="C14" s="76" t="s">
        <v>84</v>
      </c>
      <c r="D14" s="78">
        <v>12.2</v>
      </c>
      <c r="E14" s="78"/>
      <c r="F14" s="78">
        <v>15</v>
      </c>
      <c r="G14" s="78"/>
      <c r="H14" s="78">
        <v>11.1</v>
      </c>
      <c r="I14" s="78"/>
      <c r="J14" s="78">
        <v>13.9</v>
      </c>
      <c r="K14" s="78"/>
      <c r="L14" s="78">
        <v>12.4</v>
      </c>
      <c r="M14" s="78"/>
      <c r="N14" s="78">
        <v>14.1</v>
      </c>
      <c r="O14" s="78"/>
      <c r="P14" s="77"/>
      <c r="Q14" s="77"/>
      <c r="R14" s="78"/>
      <c r="S14" s="78"/>
      <c r="T14" s="78"/>
      <c r="U14" s="78"/>
      <c r="V14" s="78"/>
      <c r="W14" s="78"/>
      <c r="X14" s="78"/>
      <c r="Y14" s="78"/>
      <c r="Z14" s="70" t="str">
        <f>IFERROR(VLOOKUP(Z$9,#REF!,3,FALSE),"")</f>
        <v/>
      </c>
      <c r="AA14" s="71" t="str">
        <f>IFERROR(VLOOKUP(AA$9,#REF!,3,FALSE),"")</f>
        <v/>
      </c>
      <c r="AB14" s="71" t="str">
        <f>IFERROR(VLOOKUP(AB$9,#REF!,3,FALSE),"")</f>
        <v/>
      </c>
      <c r="AC14" s="71" t="str">
        <f>IFERROR(VLOOKUP(AC$9,#REF!,3,FALSE),"")</f>
        <v/>
      </c>
      <c r="AD14" s="71" t="str">
        <f>IFERROR(VLOOKUP(AD$9,#REF!,3,FALSE),"")</f>
        <v/>
      </c>
      <c r="AE14" s="71" t="str">
        <f>IFERROR(VLOOKUP(AE$9,#REF!,3,FALSE),"")</f>
        <v/>
      </c>
      <c r="AF14" s="71" t="str">
        <f>IFERROR(VLOOKUP(AF$9,#REF!,3,FALSE),"")</f>
        <v/>
      </c>
      <c r="AG14" s="71" t="str">
        <f>IFERROR(VLOOKUP(AG$9,#REF!,3,FALSE),"")</f>
        <v/>
      </c>
      <c r="AH14" s="71" t="str">
        <f>IFERROR(VLOOKUP(AH$9,#REF!,3,FALSE),"")</f>
        <v/>
      </c>
      <c r="AI14" s="71" t="str">
        <f>IFERROR(VLOOKUP(AI$9,#REF!,3,FALSE),"")</f>
        <v/>
      </c>
      <c r="AJ14" s="71" t="str">
        <f>IFERROR(VLOOKUP(AJ$9,#REF!,3,FALSE),"")</f>
        <v/>
      </c>
      <c r="AK14" s="71" t="str">
        <f>IFERROR(VLOOKUP(ADA$9,#REF!,3,FALSE),"")</f>
        <v/>
      </c>
      <c r="AL14" s="71" t="str">
        <f>IFERROR(VLOOKUP(AL$9,#REF!,3,FALSE),"")</f>
        <v/>
      </c>
      <c r="AM14" s="71" t="str">
        <f>IFERROR(VLOOKUP(AM$9,#REF!,3,FALSE),"")</f>
        <v/>
      </c>
      <c r="AN14" s="71" t="str">
        <f>IFERROR(VLOOKUP(AN$9,#REF!,3,FALSE),"")</f>
        <v/>
      </c>
      <c r="AO14" s="71" t="str">
        <f>IFERROR(VLOOKUP(AO$9,#REF!,3,FALSE),"")</f>
        <v/>
      </c>
      <c r="AP14" s="71" t="str">
        <f>IFERROR(VLOOKUP(AP$9,#REF!,3,FALSE),"")</f>
        <v/>
      </c>
      <c r="AQ14" s="72" t="e">
        <f>#REF!</f>
        <v>#REF!</v>
      </c>
      <c r="AR14" s="73"/>
    </row>
    <row r="15" spans="1:47" ht="11.1" customHeight="1" thickBot="1">
      <c r="A15" s="79" t="s">
        <v>73</v>
      </c>
      <c r="B15" s="80"/>
      <c r="C15" s="52" t="s">
        <v>76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70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2"/>
      <c r="AR15" s="73"/>
      <c r="AT15" s="82" t="s">
        <v>105</v>
      </c>
      <c r="AU15" s="83" t="s">
        <v>106</v>
      </c>
    </row>
    <row r="16" spans="1:47" ht="11.1" customHeight="1">
      <c r="A16" s="84">
        <v>1</v>
      </c>
      <c r="B16" s="56" t="s">
        <v>47</v>
      </c>
      <c r="C16" s="85" t="s">
        <v>77</v>
      </c>
      <c r="D16" s="88">
        <v>0</v>
      </c>
      <c r="E16" s="87"/>
      <c r="F16" s="88">
        <v>0</v>
      </c>
      <c r="G16" s="87"/>
      <c r="H16" s="88">
        <v>0</v>
      </c>
      <c r="I16" s="87"/>
      <c r="J16" s="88">
        <v>0</v>
      </c>
      <c r="K16" s="87"/>
      <c r="L16" s="88">
        <v>0</v>
      </c>
      <c r="M16" s="87"/>
      <c r="N16" s="88">
        <v>0</v>
      </c>
      <c r="O16" s="87"/>
      <c r="P16" s="86"/>
      <c r="Q16" s="86"/>
      <c r="R16" s="87"/>
      <c r="S16" s="87"/>
      <c r="T16" s="88"/>
      <c r="U16" s="87"/>
      <c r="V16" s="88"/>
      <c r="W16" s="87"/>
      <c r="X16" s="88"/>
      <c r="Y16" s="87"/>
      <c r="Z16" s="89" t="str">
        <f>IFERROR(VLOOKUP(Z$9,#REF!,9,FALSE),"")</f>
        <v/>
      </c>
      <c r="AA16" s="90" t="str">
        <f>IFERROR(VLOOKUP(AA$9,#REF!,9,FALSE),"")</f>
        <v/>
      </c>
      <c r="AB16" s="90" t="str">
        <f>IFERROR(VLOOKUP(AB$9,#REF!,9,FALSE),"")</f>
        <v/>
      </c>
      <c r="AC16" s="90" t="str">
        <f>IFERROR(VLOOKUP(AC$9,#REF!,9,FALSE),"")</f>
        <v/>
      </c>
      <c r="AD16" s="90" t="str">
        <f>IFERROR(VLOOKUP(AD$9,#REF!,9,FALSE),"")</f>
        <v/>
      </c>
      <c r="AE16" s="90" t="str">
        <f>IFERROR(VLOOKUP(AE$9,#REF!,9,FALSE),"")</f>
        <v/>
      </c>
      <c r="AF16" s="90" t="str">
        <f>IFERROR(VLOOKUP(AF$9,#REF!,9,FALSE),"")</f>
        <v/>
      </c>
      <c r="AG16" s="90" t="str">
        <f>IFERROR(VLOOKUP(AG$9,#REF!,9,FALSE),"")</f>
        <v/>
      </c>
      <c r="AH16" s="90" t="str">
        <f>IFERROR(VLOOKUP(AH$9,#REF!,9,FALSE),"")</f>
        <v/>
      </c>
      <c r="AI16" s="90" t="str">
        <f>IFERROR(VLOOKUP(AI$9,#REF!,9,FALSE),"")</f>
        <v/>
      </c>
      <c r="AJ16" s="90" t="str">
        <f>IFERROR(VLOOKUP(AJ$9,#REF!,9,FALSE),"")</f>
        <v/>
      </c>
      <c r="AK16" s="90" t="str">
        <f>IFERROR(VLOOKUP(ADA$9,#REF!,9,FALSE),"")</f>
        <v/>
      </c>
      <c r="AL16" s="90" t="str">
        <f>IFERROR(VLOOKUP(AL$9,#REF!,9,FALSE),"")</f>
        <v/>
      </c>
      <c r="AM16" s="90" t="str">
        <f>IFERROR(VLOOKUP(AM$9,#REF!,9,FALSE),"")</f>
        <v/>
      </c>
      <c r="AN16" s="90" t="str">
        <f>IFERROR(VLOOKUP(AN$9,#REF!,9,FALSE),"")</f>
        <v/>
      </c>
      <c r="AO16" s="90" t="str">
        <f>IFERROR(VLOOKUP(AO$9,#REF!,9,FALSE),"")</f>
        <v/>
      </c>
      <c r="AP16" s="90" t="str">
        <f>IFERROR(VLOOKUP(AP$9,#REF!,9,FALSE),"")</f>
        <v/>
      </c>
      <c r="AQ16" s="72" t="e">
        <f>#REF!</f>
        <v>#REF!</v>
      </c>
      <c r="AR16" s="73"/>
      <c r="AS16" s="91" t="s">
        <v>107</v>
      </c>
      <c r="AT16" s="92"/>
      <c r="AU16" s="92"/>
    </row>
    <row r="17" spans="1:47" ht="11.1" customHeight="1">
      <c r="A17" s="93">
        <v>2</v>
      </c>
      <c r="B17" s="94" t="s">
        <v>0</v>
      </c>
      <c r="C17" s="66" t="s">
        <v>75</v>
      </c>
      <c r="D17" s="69">
        <v>1</v>
      </c>
      <c r="E17" s="90"/>
      <c r="F17" s="69">
        <v>1</v>
      </c>
      <c r="G17" s="90"/>
      <c r="H17" s="69">
        <v>1</v>
      </c>
      <c r="I17" s="90"/>
      <c r="J17" s="69">
        <v>1</v>
      </c>
      <c r="K17" s="90"/>
      <c r="L17" s="69">
        <v>1</v>
      </c>
      <c r="M17" s="90"/>
      <c r="N17" s="69">
        <v>1</v>
      </c>
      <c r="O17" s="90"/>
      <c r="P17" s="89"/>
      <c r="Q17" s="89"/>
      <c r="R17" s="90"/>
      <c r="S17" s="90"/>
      <c r="T17" s="69"/>
      <c r="U17" s="90"/>
      <c r="V17" s="69"/>
      <c r="W17" s="90"/>
      <c r="X17" s="69"/>
      <c r="Y17" s="90"/>
      <c r="Z17" s="89" t="str">
        <f>IFERROR(VLOOKUP(Z$9,#REF!,10,FALSE),"")</f>
        <v/>
      </c>
      <c r="AA17" s="90" t="str">
        <f>IFERROR(VLOOKUP(AA$9,#REF!,10,FALSE),"")</f>
        <v/>
      </c>
      <c r="AB17" s="90" t="str">
        <f>IFERROR(VLOOKUP(AB$9,#REF!,10,FALSE),"")</f>
        <v/>
      </c>
      <c r="AC17" s="90" t="str">
        <f>IFERROR(VLOOKUP(AC$9,#REF!,10,FALSE),"")</f>
        <v/>
      </c>
      <c r="AD17" s="90" t="str">
        <f>IFERROR(VLOOKUP(AD$9,#REF!,10,FALSE),"")</f>
        <v/>
      </c>
      <c r="AE17" s="90" t="str">
        <f>IFERROR(VLOOKUP(AE$9,#REF!,10,FALSE),"")</f>
        <v/>
      </c>
      <c r="AF17" s="90" t="str">
        <f>IFERROR(VLOOKUP(AF$9,#REF!,10,FALSE),"")</f>
        <v/>
      </c>
      <c r="AG17" s="90" t="str">
        <f>IFERROR(VLOOKUP(AG$9,#REF!,10,FALSE),"")</f>
        <v/>
      </c>
      <c r="AH17" s="90" t="str">
        <f>IFERROR(VLOOKUP(AH$9,#REF!,10,FALSE),"")</f>
        <v/>
      </c>
      <c r="AI17" s="90" t="str">
        <f>IFERROR(VLOOKUP(AI$9,#REF!,10,FALSE),"")</f>
        <v/>
      </c>
      <c r="AJ17" s="90" t="str">
        <f>IFERROR(VLOOKUP(AJ$9,#REF!,10,FALSE),"")</f>
        <v/>
      </c>
      <c r="AK17" s="90" t="str">
        <f>IFERROR(VLOOKUP(ADA$9,#REF!,10,FALSE),"")</f>
        <v/>
      </c>
      <c r="AL17" s="90" t="str">
        <f>IFERROR(VLOOKUP(AL$9,#REF!,10,FALSE),"")</f>
        <v/>
      </c>
      <c r="AM17" s="90" t="str">
        <f>IFERROR(VLOOKUP(AM$9,#REF!,10,FALSE),"")</f>
        <v/>
      </c>
      <c r="AN17" s="90" t="str">
        <f>IFERROR(VLOOKUP(AN$9,#REF!,10,FALSE),"")</f>
        <v/>
      </c>
      <c r="AO17" s="90" t="str">
        <f>IFERROR(VLOOKUP(AO$9,#REF!,10,FALSE),"")</f>
        <v/>
      </c>
      <c r="AP17" s="90" t="str">
        <f>IFERROR(VLOOKUP(AP$9,#REF!,10,FALSE),"")</f>
        <v/>
      </c>
      <c r="AQ17" s="95"/>
      <c r="AR17" s="73"/>
      <c r="AS17" s="91" t="s">
        <v>0</v>
      </c>
      <c r="AT17" s="91"/>
      <c r="AU17" s="91"/>
    </row>
    <row r="18" spans="1:47" ht="11.1" customHeight="1">
      <c r="A18" s="93">
        <v>3</v>
      </c>
      <c r="B18" s="65" t="s">
        <v>1</v>
      </c>
      <c r="C18" s="96" t="s">
        <v>78</v>
      </c>
      <c r="D18" s="69" t="s">
        <v>370</v>
      </c>
      <c r="E18" s="68" t="e">
        <f t="shared" ref="E18:E23" si="0">D18/1000</f>
        <v>#VALUE!</v>
      </c>
      <c r="F18" s="69" t="s">
        <v>370</v>
      </c>
      <c r="G18" s="68" t="e">
        <f t="shared" ref="G18:G23" si="1">F18/1000</f>
        <v>#VALUE!</v>
      </c>
      <c r="H18" s="69" t="s">
        <v>370</v>
      </c>
      <c r="I18" s="68" t="e">
        <f t="shared" ref="I18:I23" si="2">H18/1000</f>
        <v>#VALUE!</v>
      </c>
      <c r="J18" s="69" t="s">
        <v>370</v>
      </c>
      <c r="K18" s="68" t="e">
        <f t="shared" ref="K18:K23" si="3">J18/1000</f>
        <v>#VALUE!</v>
      </c>
      <c r="L18" s="69" t="s">
        <v>370</v>
      </c>
      <c r="M18" s="68" t="e">
        <f t="shared" ref="M18:M23" si="4">L18/1000</f>
        <v>#VALUE!</v>
      </c>
      <c r="N18" s="69" t="s">
        <v>370</v>
      </c>
      <c r="O18" s="68" t="e">
        <f t="shared" ref="O18:O23" si="5">N18/1000</f>
        <v>#VALUE!</v>
      </c>
      <c r="P18" s="97"/>
      <c r="Q18" s="68"/>
      <c r="R18" s="98"/>
      <c r="S18" s="68"/>
      <c r="T18" s="69"/>
      <c r="U18" s="68"/>
      <c r="V18" s="69"/>
      <c r="W18" s="68"/>
      <c r="X18" s="69"/>
      <c r="Y18" s="68"/>
      <c r="Z18" s="89" t="str">
        <f>IFERROR(VLOOKUP(Z$9,#REF!,12,FALSE),"")</f>
        <v/>
      </c>
      <c r="AA18" s="90" t="str">
        <f>IFERROR(VLOOKUP(AA$9,#REF!,12,FALSE),"")</f>
        <v/>
      </c>
      <c r="AB18" s="90" t="str">
        <f>IFERROR(VLOOKUP(AB$9,#REF!,12,FALSE),"")</f>
        <v/>
      </c>
      <c r="AC18" s="90" t="str">
        <f>IFERROR(VLOOKUP(AC$9,#REF!,12,FALSE),"")</f>
        <v/>
      </c>
      <c r="AD18" s="90" t="str">
        <f>IFERROR(VLOOKUP(AD$9,#REF!,12,FALSE),"")</f>
        <v/>
      </c>
      <c r="AE18" s="90" t="str">
        <f>IFERROR(VLOOKUP(AE$9,#REF!,12,FALSE),"")</f>
        <v/>
      </c>
      <c r="AF18" s="90" t="str">
        <f>IFERROR(VLOOKUP(AF$9,#REF!,12,FALSE),"")</f>
        <v/>
      </c>
      <c r="AG18" s="90" t="str">
        <f>IFERROR(VLOOKUP(AG$9,#REF!,12,FALSE),"")</f>
        <v/>
      </c>
      <c r="AH18" s="90" t="str">
        <f>IFERROR(VLOOKUP(AH$9,#REF!,12,FALSE),"")</f>
        <v/>
      </c>
      <c r="AI18" s="90" t="str">
        <f>IFERROR(VLOOKUP(AI$9,#REF!,12,FALSE),"")</f>
        <v/>
      </c>
      <c r="AJ18" s="90" t="str">
        <f>IFERROR(VLOOKUP(AJ$9,#REF!,12,FALSE),"")</f>
        <v/>
      </c>
      <c r="AK18" s="90" t="str">
        <f>IFERROR(VLOOKUP(ADA$9,#REF!,12,FALSE),"")</f>
        <v/>
      </c>
      <c r="AL18" s="90" t="str">
        <f>IFERROR(VLOOKUP(AL$9,#REF!,12,FALSE),"")</f>
        <v/>
      </c>
      <c r="AM18" s="90" t="str">
        <f>IFERROR(VLOOKUP(AM$9,#REF!,12,FALSE),"")</f>
        <v/>
      </c>
      <c r="AN18" s="90" t="str">
        <f>IFERROR(VLOOKUP(AN$9,#REF!,12,FALSE),"")</f>
        <v/>
      </c>
      <c r="AO18" s="90" t="str">
        <f>IFERROR(VLOOKUP(AO$9,#REF!,12,FALSE),"")</f>
        <v/>
      </c>
      <c r="AP18" s="90" t="str">
        <f>IFERROR(VLOOKUP(AP$9,#REF!,12,FALSE),"")</f>
        <v/>
      </c>
      <c r="AQ18" s="72" t="e">
        <f>#REF!</f>
        <v>#REF!</v>
      </c>
      <c r="AR18" s="73"/>
      <c r="AS18" s="91" t="s">
        <v>1</v>
      </c>
      <c r="AT18" s="91"/>
      <c r="AU18" s="91"/>
    </row>
    <row r="19" spans="1:47" ht="11.1" customHeight="1">
      <c r="A19" s="93">
        <v>4</v>
      </c>
      <c r="B19" s="65" t="s">
        <v>2</v>
      </c>
      <c r="C19" s="96" t="s">
        <v>78</v>
      </c>
      <c r="D19" s="69">
        <v>0</v>
      </c>
      <c r="E19" s="68">
        <f t="shared" si="0"/>
        <v>0</v>
      </c>
      <c r="F19" s="69">
        <v>0</v>
      </c>
      <c r="G19" s="68">
        <f t="shared" si="1"/>
        <v>0</v>
      </c>
      <c r="H19" s="69">
        <v>0</v>
      </c>
      <c r="I19" s="68">
        <f t="shared" si="2"/>
        <v>0</v>
      </c>
      <c r="J19" s="69">
        <v>0</v>
      </c>
      <c r="K19" s="68">
        <f t="shared" si="3"/>
        <v>0</v>
      </c>
      <c r="L19" s="69">
        <v>0</v>
      </c>
      <c r="M19" s="68">
        <f t="shared" si="4"/>
        <v>0</v>
      </c>
      <c r="N19" s="69">
        <v>0</v>
      </c>
      <c r="O19" s="68">
        <f t="shared" si="5"/>
        <v>0</v>
      </c>
      <c r="P19" s="99"/>
      <c r="Q19" s="68"/>
      <c r="R19" s="100"/>
      <c r="S19" s="68"/>
      <c r="T19" s="69"/>
      <c r="U19" s="68"/>
      <c r="V19" s="69"/>
      <c r="W19" s="68"/>
      <c r="X19" s="69"/>
      <c r="Y19" s="68"/>
      <c r="Z19" s="89" t="str">
        <f>IFERROR(VLOOKUP(Z$9,#REF!,25,FALSE),"")</f>
        <v/>
      </c>
      <c r="AA19" s="90" t="str">
        <f>IFERROR(VLOOKUP(AA$9,#REF!,25,FALSE),"")</f>
        <v/>
      </c>
      <c r="AB19" s="90" t="str">
        <f>IFERROR(VLOOKUP(AB$9,#REF!,25,FALSE),"")</f>
        <v/>
      </c>
      <c r="AC19" s="90" t="str">
        <f>IFERROR(VLOOKUP(AC$9,#REF!,25,FALSE),"")</f>
        <v/>
      </c>
      <c r="AD19" s="90" t="str">
        <f>IFERROR(VLOOKUP(AD$9,#REF!,25,FALSE),"")</f>
        <v/>
      </c>
      <c r="AE19" s="90" t="str">
        <f>IFERROR(VLOOKUP(AE$9,#REF!,25,FALSE),"")</f>
        <v/>
      </c>
      <c r="AF19" s="90" t="str">
        <f>IFERROR(VLOOKUP(AF$9,#REF!,25,FALSE),"")</f>
        <v/>
      </c>
      <c r="AG19" s="90" t="str">
        <f>IFERROR(VLOOKUP(AG$9,#REF!,25,FALSE),"")</f>
        <v/>
      </c>
      <c r="AH19" s="90" t="str">
        <f>IFERROR(VLOOKUP(AH$9,#REF!,25,FALSE),"")</f>
        <v/>
      </c>
      <c r="AI19" s="90" t="str">
        <f>IFERROR(VLOOKUP(AI$9,#REF!,25,FALSE),"")</f>
        <v/>
      </c>
      <c r="AJ19" s="90" t="str">
        <f>IFERROR(VLOOKUP(AJ$9,#REF!,25,FALSE),"")</f>
        <v/>
      </c>
      <c r="AK19" s="90" t="str">
        <f>IFERROR(VLOOKUP(ADA$9,#REF!,25,FALSE),"")</f>
        <v/>
      </c>
      <c r="AL19" s="90" t="str">
        <f>IFERROR(VLOOKUP(AL$9,#REF!,25,FALSE),"")</f>
        <v/>
      </c>
      <c r="AM19" s="90" t="str">
        <f>IFERROR(VLOOKUP(AM$9,#REF!,25,FALSE),"")</f>
        <v/>
      </c>
      <c r="AN19" s="90" t="str">
        <f>IFERROR(VLOOKUP(AN$9,#REF!,25,FALSE),"")</f>
        <v/>
      </c>
      <c r="AO19" s="90" t="str">
        <f>IFERROR(VLOOKUP(AO$9,#REF!,25,FALSE),"")</f>
        <v/>
      </c>
      <c r="AP19" s="90" t="str">
        <f>IFERROR(VLOOKUP(AP$9,#REF!,25,FALSE),"")</f>
        <v/>
      </c>
      <c r="AQ19" s="72" t="e">
        <f>#REF!</f>
        <v>#REF!</v>
      </c>
      <c r="AR19" s="73"/>
      <c r="AS19" s="91" t="s">
        <v>2</v>
      </c>
      <c r="AT19" s="91"/>
      <c r="AU19" s="91"/>
    </row>
    <row r="20" spans="1:47" ht="11.1" customHeight="1">
      <c r="A20" s="93">
        <v>5</v>
      </c>
      <c r="B20" s="65" t="s">
        <v>3</v>
      </c>
      <c r="C20" s="96" t="s">
        <v>78</v>
      </c>
      <c r="D20" s="69" t="s">
        <v>370</v>
      </c>
      <c r="E20" s="68" t="e">
        <f t="shared" si="0"/>
        <v>#VALUE!</v>
      </c>
      <c r="F20" s="69" t="s">
        <v>370</v>
      </c>
      <c r="G20" s="68" t="e">
        <f t="shared" si="1"/>
        <v>#VALUE!</v>
      </c>
      <c r="H20" s="69" t="s">
        <v>370</v>
      </c>
      <c r="I20" s="68" t="e">
        <f t="shared" si="2"/>
        <v>#VALUE!</v>
      </c>
      <c r="J20" s="69" t="s">
        <v>370</v>
      </c>
      <c r="K20" s="68" t="e">
        <f t="shared" si="3"/>
        <v>#VALUE!</v>
      </c>
      <c r="L20" s="69" t="s">
        <v>370</v>
      </c>
      <c r="M20" s="68" t="e">
        <f t="shared" si="4"/>
        <v>#VALUE!</v>
      </c>
      <c r="N20" s="69" t="s">
        <v>370</v>
      </c>
      <c r="O20" s="68" t="e">
        <f t="shared" si="5"/>
        <v>#VALUE!</v>
      </c>
      <c r="P20" s="101"/>
      <c r="Q20" s="68"/>
      <c r="R20" s="102"/>
      <c r="S20" s="68"/>
      <c r="T20" s="69"/>
      <c r="U20" s="68"/>
      <c r="V20" s="69"/>
      <c r="W20" s="68"/>
      <c r="X20" s="69"/>
      <c r="Y20" s="68"/>
      <c r="Z20" s="89" t="str">
        <f>IFERROR(VLOOKUP(Z$9,#REF!,13,FALSE),"")</f>
        <v/>
      </c>
      <c r="AA20" s="90" t="str">
        <f>IFERROR(VLOOKUP(AA$9,#REF!,13,FALSE),"")</f>
        <v/>
      </c>
      <c r="AB20" s="90" t="str">
        <f>IFERROR(VLOOKUP(AB$9,#REF!,13,FALSE),"")</f>
        <v/>
      </c>
      <c r="AC20" s="90" t="str">
        <f>IFERROR(VLOOKUP(AC$9,#REF!,13,FALSE),"")</f>
        <v/>
      </c>
      <c r="AD20" s="90" t="str">
        <f>IFERROR(VLOOKUP(AD$9,#REF!,13,FALSE),"")</f>
        <v/>
      </c>
      <c r="AE20" s="90" t="str">
        <f>IFERROR(VLOOKUP(AE$9,#REF!,13,FALSE),"")</f>
        <v/>
      </c>
      <c r="AF20" s="90" t="str">
        <f>IFERROR(VLOOKUP(AF$9,#REF!,13,FALSE),"")</f>
        <v/>
      </c>
      <c r="AG20" s="90" t="str">
        <f>IFERROR(VLOOKUP(AG$9,#REF!,13,FALSE),"")</f>
        <v/>
      </c>
      <c r="AH20" s="90" t="str">
        <f>IFERROR(VLOOKUP(AH$9,#REF!,13,FALSE),"")</f>
        <v/>
      </c>
      <c r="AI20" s="90" t="str">
        <f>IFERROR(VLOOKUP(AI$9,#REF!,13,FALSE),"")</f>
        <v/>
      </c>
      <c r="AJ20" s="90" t="str">
        <f>IFERROR(VLOOKUP(AJ$9,#REF!,13,FALSE),"")</f>
        <v/>
      </c>
      <c r="AK20" s="90" t="str">
        <f>IFERROR(VLOOKUP(ADA$9,#REF!,13,FALSE),"")</f>
        <v/>
      </c>
      <c r="AL20" s="90" t="str">
        <f>IFERROR(VLOOKUP(AL$9,#REF!,13,FALSE),"")</f>
        <v/>
      </c>
      <c r="AM20" s="90" t="str">
        <f>IFERROR(VLOOKUP(AM$9,#REF!,13,FALSE),"")</f>
        <v/>
      </c>
      <c r="AN20" s="90" t="str">
        <f>IFERROR(VLOOKUP(AN$9,#REF!,13,FALSE),"")</f>
        <v/>
      </c>
      <c r="AO20" s="90" t="str">
        <f>IFERROR(VLOOKUP(AO$9,#REF!,13,FALSE),"")</f>
        <v/>
      </c>
      <c r="AP20" s="90" t="str">
        <f>IFERROR(VLOOKUP(AP$9,#REF!,13,FALSE),"")</f>
        <v/>
      </c>
      <c r="AQ20" s="72" t="e">
        <f>#REF!</f>
        <v>#REF!</v>
      </c>
      <c r="AR20" s="73"/>
      <c r="AS20" s="91" t="s">
        <v>3</v>
      </c>
      <c r="AT20" s="91"/>
      <c r="AU20" s="91"/>
    </row>
    <row r="21" spans="1:47" ht="11.1" customHeight="1">
      <c r="A21" s="93">
        <v>6</v>
      </c>
      <c r="B21" s="65" t="s">
        <v>4</v>
      </c>
      <c r="C21" s="96" t="s">
        <v>78</v>
      </c>
      <c r="D21" s="69" t="s">
        <v>370</v>
      </c>
      <c r="E21" s="68" t="e">
        <f t="shared" si="0"/>
        <v>#VALUE!</v>
      </c>
      <c r="F21" s="69" t="s">
        <v>370</v>
      </c>
      <c r="G21" s="68" t="e">
        <f t="shared" si="1"/>
        <v>#VALUE!</v>
      </c>
      <c r="H21" s="69" t="s">
        <v>370</v>
      </c>
      <c r="I21" s="68" t="e">
        <f t="shared" si="2"/>
        <v>#VALUE!</v>
      </c>
      <c r="J21" s="69" t="s">
        <v>370</v>
      </c>
      <c r="K21" s="68" t="e">
        <f t="shared" si="3"/>
        <v>#VALUE!</v>
      </c>
      <c r="L21" s="69" t="s">
        <v>370</v>
      </c>
      <c r="M21" s="68" t="e">
        <f t="shared" si="4"/>
        <v>#VALUE!</v>
      </c>
      <c r="N21" s="69" t="s">
        <v>370</v>
      </c>
      <c r="O21" s="68" t="e">
        <f t="shared" si="5"/>
        <v>#VALUE!</v>
      </c>
      <c r="P21" s="101"/>
      <c r="Q21" s="68"/>
      <c r="R21" s="102"/>
      <c r="S21" s="68"/>
      <c r="T21" s="69"/>
      <c r="U21" s="68"/>
      <c r="V21" s="69"/>
      <c r="W21" s="68"/>
      <c r="X21" s="69"/>
      <c r="Y21" s="68"/>
      <c r="Z21" s="89" t="str">
        <f>IFERROR(VLOOKUP(Z$9,#REF!,14,FALSE),"")</f>
        <v/>
      </c>
      <c r="AA21" s="90" t="str">
        <f>IFERROR(VLOOKUP(AA$9,#REF!,14,FALSE),"")</f>
        <v/>
      </c>
      <c r="AB21" s="90" t="str">
        <f>IFERROR(VLOOKUP(AB$9,#REF!,14,FALSE),"")</f>
        <v/>
      </c>
      <c r="AC21" s="90" t="str">
        <f>IFERROR(VLOOKUP(AC$9,#REF!,14,FALSE),"")</f>
        <v/>
      </c>
      <c r="AD21" s="90" t="str">
        <f>IFERROR(VLOOKUP(AD$9,#REF!,14,FALSE),"")</f>
        <v/>
      </c>
      <c r="AE21" s="90" t="str">
        <f>IFERROR(VLOOKUP(AE$9,#REF!,14,FALSE),"")</f>
        <v/>
      </c>
      <c r="AF21" s="90" t="str">
        <f>IFERROR(VLOOKUP(AF$9,#REF!,14,FALSE),"")</f>
        <v/>
      </c>
      <c r="AG21" s="90" t="str">
        <f>IFERROR(VLOOKUP(AG$9,#REF!,14,FALSE),"")</f>
        <v/>
      </c>
      <c r="AH21" s="90" t="str">
        <f>IFERROR(VLOOKUP(AH$9,#REF!,14,FALSE),"")</f>
        <v/>
      </c>
      <c r="AI21" s="90" t="str">
        <f>IFERROR(VLOOKUP(AI$9,#REF!,14,FALSE),"")</f>
        <v/>
      </c>
      <c r="AJ21" s="90" t="str">
        <f>IFERROR(VLOOKUP(AJ$9,#REF!,14,FALSE),"")</f>
        <v/>
      </c>
      <c r="AK21" s="90" t="str">
        <f>IFERROR(VLOOKUP(ADA$9,#REF!,14,FALSE),"")</f>
        <v/>
      </c>
      <c r="AL21" s="90" t="str">
        <f>IFERROR(VLOOKUP(AL$9,#REF!,14,FALSE),"")</f>
        <v/>
      </c>
      <c r="AM21" s="90" t="str">
        <f>IFERROR(VLOOKUP(AM$9,#REF!,14,FALSE),"")</f>
        <v/>
      </c>
      <c r="AN21" s="90" t="str">
        <f>IFERROR(VLOOKUP(AN$9,#REF!,14,FALSE),"")</f>
        <v/>
      </c>
      <c r="AO21" s="90" t="str">
        <f>IFERROR(VLOOKUP(AO$9,#REF!,14,FALSE),"")</f>
        <v/>
      </c>
      <c r="AP21" s="90" t="str">
        <f>IFERROR(VLOOKUP(AP$9,#REF!,14,FALSE),"")</f>
        <v/>
      </c>
      <c r="AQ21" s="72" t="e">
        <f>#REF!</f>
        <v>#REF!</v>
      </c>
      <c r="AR21" s="73"/>
      <c r="AS21" s="91" t="s">
        <v>4</v>
      </c>
      <c r="AT21" s="91"/>
      <c r="AU21" s="91"/>
    </row>
    <row r="22" spans="1:47" ht="11.1" customHeight="1">
      <c r="A22" s="93">
        <v>7</v>
      </c>
      <c r="B22" s="65" t="s">
        <v>5</v>
      </c>
      <c r="C22" s="96" t="s">
        <v>78</v>
      </c>
      <c r="D22" s="69" t="s">
        <v>370</v>
      </c>
      <c r="E22" s="68" t="e">
        <f t="shared" si="0"/>
        <v>#VALUE!</v>
      </c>
      <c r="F22" s="69" t="s">
        <v>370</v>
      </c>
      <c r="G22" s="68" t="e">
        <f t="shared" si="1"/>
        <v>#VALUE!</v>
      </c>
      <c r="H22" s="69" t="s">
        <v>370</v>
      </c>
      <c r="I22" s="68" t="e">
        <f t="shared" si="2"/>
        <v>#VALUE!</v>
      </c>
      <c r="J22" s="69" t="s">
        <v>370</v>
      </c>
      <c r="K22" s="68" t="e">
        <f t="shared" si="3"/>
        <v>#VALUE!</v>
      </c>
      <c r="L22" s="69" t="s">
        <v>370</v>
      </c>
      <c r="M22" s="68" t="e">
        <f t="shared" si="4"/>
        <v>#VALUE!</v>
      </c>
      <c r="N22" s="69" t="s">
        <v>370</v>
      </c>
      <c r="O22" s="68" t="e">
        <f t="shared" si="5"/>
        <v>#VALUE!</v>
      </c>
      <c r="P22" s="101"/>
      <c r="Q22" s="68"/>
      <c r="R22" s="102"/>
      <c r="S22" s="68"/>
      <c r="T22" s="69"/>
      <c r="U22" s="68"/>
      <c r="V22" s="69"/>
      <c r="W22" s="68"/>
      <c r="X22" s="69"/>
      <c r="Y22" s="68"/>
      <c r="Z22" s="89" t="str">
        <f>IFERROR(VLOOKUP(Z$9,#REF!,15,FALSE),"")</f>
        <v/>
      </c>
      <c r="AA22" s="90" t="str">
        <f>IFERROR(VLOOKUP(AA$9,#REF!,15,FALSE),"")</f>
        <v/>
      </c>
      <c r="AB22" s="90" t="str">
        <f>IFERROR(VLOOKUP(AB$9,#REF!,15,FALSE),"")</f>
        <v/>
      </c>
      <c r="AC22" s="90" t="str">
        <f>IFERROR(VLOOKUP(AC$9,#REF!,15,FALSE),"")</f>
        <v/>
      </c>
      <c r="AD22" s="90" t="str">
        <f>IFERROR(VLOOKUP(AD$9,#REF!,15,FALSE),"")</f>
        <v/>
      </c>
      <c r="AE22" s="90" t="str">
        <f>IFERROR(VLOOKUP(AE$9,#REF!,15,FALSE),"")</f>
        <v/>
      </c>
      <c r="AF22" s="90" t="str">
        <f>IFERROR(VLOOKUP(AF$9,#REF!,15,FALSE),"")</f>
        <v/>
      </c>
      <c r="AG22" s="90" t="str">
        <f>IFERROR(VLOOKUP(AG$9,#REF!,15,FALSE),"")</f>
        <v/>
      </c>
      <c r="AH22" s="90" t="str">
        <f>IFERROR(VLOOKUP(AH$9,#REF!,15,FALSE),"")</f>
        <v/>
      </c>
      <c r="AI22" s="90" t="str">
        <f>IFERROR(VLOOKUP(AI$9,#REF!,15,FALSE),"")</f>
        <v/>
      </c>
      <c r="AJ22" s="90" t="str">
        <f>IFERROR(VLOOKUP(AJ$9,#REF!,15,FALSE),"")</f>
        <v/>
      </c>
      <c r="AK22" s="90" t="str">
        <f>IFERROR(VLOOKUP(ADA$9,#REF!,15,FALSE),"")</f>
        <v/>
      </c>
      <c r="AL22" s="90" t="str">
        <f>IFERROR(VLOOKUP(AL$9,#REF!,15,FALSE),"")</f>
        <v/>
      </c>
      <c r="AM22" s="90" t="str">
        <f>IFERROR(VLOOKUP(AM$9,#REF!,15,FALSE),"")</f>
        <v/>
      </c>
      <c r="AN22" s="90" t="str">
        <f>IFERROR(VLOOKUP(AN$9,#REF!,15,FALSE),"")</f>
        <v/>
      </c>
      <c r="AO22" s="90" t="str">
        <f>IFERROR(VLOOKUP(AO$9,#REF!,15,FALSE),"")</f>
        <v/>
      </c>
      <c r="AP22" s="90" t="str">
        <f>IFERROR(VLOOKUP(AP$9,#REF!,15,FALSE),"")</f>
        <v/>
      </c>
      <c r="AQ22" s="72" t="e">
        <f>#REF!</f>
        <v>#REF!</v>
      </c>
      <c r="AR22" s="73"/>
      <c r="AS22" s="91" t="s">
        <v>5</v>
      </c>
      <c r="AT22" s="91"/>
      <c r="AU22" s="91"/>
    </row>
    <row r="23" spans="1:47" ht="11.1" customHeight="1">
      <c r="A23" s="93">
        <v>8</v>
      </c>
      <c r="B23" s="65" t="s">
        <v>6</v>
      </c>
      <c r="C23" s="96" t="s">
        <v>78</v>
      </c>
      <c r="D23" s="69" t="s">
        <v>370</v>
      </c>
      <c r="E23" s="68" t="e">
        <f t="shared" si="0"/>
        <v>#VALUE!</v>
      </c>
      <c r="F23" s="69" t="s">
        <v>370</v>
      </c>
      <c r="G23" s="68" t="e">
        <f t="shared" si="1"/>
        <v>#VALUE!</v>
      </c>
      <c r="H23" s="69" t="s">
        <v>370</v>
      </c>
      <c r="I23" s="68" t="e">
        <f t="shared" si="2"/>
        <v>#VALUE!</v>
      </c>
      <c r="J23" s="69" t="s">
        <v>370</v>
      </c>
      <c r="K23" s="68" t="e">
        <f t="shared" si="3"/>
        <v>#VALUE!</v>
      </c>
      <c r="L23" s="69" t="s">
        <v>370</v>
      </c>
      <c r="M23" s="68" t="e">
        <f t="shared" si="4"/>
        <v>#VALUE!</v>
      </c>
      <c r="N23" s="69" t="s">
        <v>370</v>
      </c>
      <c r="O23" s="68" t="e">
        <f t="shared" si="5"/>
        <v>#VALUE!</v>
      </c>
      <c r="P23" s="101"/>
      <c r="Q23" s="68"/>
      <c r="R23" s="102"/>
      <c r="S23" s="68"/>
      <c r="T23" s="69"/>
      <c r="U23" s="68"/>
      <c r="V23" s="69"/>
      <c r="W23" s="68"/>
      <c r="X23" s="69"/>
      <c r="Y23" s="68"/>
      <c r="Z23" s="89" t="str">
        <f>IFERROR(VLOOKUP(Z$9,#REF!,16,FALSE),"")</f>
        <v/>
      </c>
      <c r="AA23" s="90" t="str">
        <f>IFERROR(VLOOKUP(AA$9,#REF!,16,FALSE),"")</f>
        <v/>
      </c>
      <c r="AB23" s="90" t="str">
        <f>IFERROR(VLOOKUP(AB$9,#REF!,16,FALSE),"")</f>
        <v/>
      </c>
      <c r="AC23" s="90" t="str">
        <f>IFERROR(VLOOKUP(AC$9,#REF!,16,FALSE),"")</f>
        <v/>
      </c>
      <c r="AD23" s="90" t="str">
        <f>IFERROR(VLOOKUP(AD$9,#REF!,16,FALSE),"")</f>
        <v/>
      </c>
      <c r="AE23" s="90" t="str">
        <f>IFERROR(VLOOKUP(AE$9,#REF!,16,FALSE),"")</f>
        <v/>
      </c>
      <c r="AF23" s="90" t="str">
        <f>IFERROR(VLOOKUP(AF$9,#REF!,16,FALSE),"")</f>
        <v/>
      </c>
      <c r="AG23" s="90" t="str">
        <f>IFERROR(VLOOKUP(AG$9,#REF!,16,FALSE),"")</f>
        <v/>
      </c>
      <c r="AH23" s="90" t="str">
        <f>IFERROR(VLOOKUP(AH$9,#REF!,16,FALSE),"")</f>
        <v/>
      </c>
      <c r="AI23" s="90" t="str">
        <f>IFERROR(VLOOKUP(AI$9,#REF!,16,FALSE),"")</f>
        <v/>
      </c>
      <c r="AJ23" s="90" t="str">
        <f>IFERROR(VLOOKUP(AJ$9,#REF!,16,FALSE),"")</f>
        <v/>
      </c>
      <c r="AK23" s="90" t="str">
        <f>IFERROR(VLOOKUP(ADA$9,#REF!,16,FALSE),"")</f>
        <v/>
      </c>
      <c r="AL23" s="90" t="str">
        <f>IFERROR(VLOOKUP(AL$9,#REF!,16,FALSE),"")</f>
        <v/>
      </c>
      <c r="AM23" s="90" t="str">
        <f>IFERROR(VLOOKUP(AM$9,#REF!,16,FALSE),"")</f>
        <v/>
      </c>
      <c r="AN23" s="90" t="str">
        <f>IFERROR(VLOOKUP(AN$9,#REF!,16,FALSE),"")</f>
        <v/>
      </c>
      <c r="AO23" s="90" t="str">
        <f>IFERROR(VLOOKUP(AO$9,#REF!,16,FALSE),"")</f>
        <v/>
      </c>
      <c r="AP23" s="90" t="str">
        <f>IFERROR(VLOOKUP(AP$9,#REF!,16,FALSE),"")</f>
        <v/>
      </c>
      <c r="AQ23" s="72" t="e">
        <f>#REF!</f>
        <v>#REF!</v>
      </c>
      <c r="AR23" s="73"/>
      <c r="AS23" s="91" t="s">
        <v>6</v>
      </c>
      <c r="AT23" s="91"/>
      <c r="AU23" s="91"/>
    </row>
    <row r="24" spans="1:47" ht="11.1" customHeight="1">
      <c r="A24" s="93">
        <v>9</v>
      </c>
      <c r="B24" s="65" t="s">
        <v>7</v>
      </c>
      <c r="C24" s="96" t="s">
        <v>78</v>
      </c>
      <c r="D24" s="69">
        <v>0</v>
      </c>
      <c r="E24" s="102"/>
      <c r="F24" s="69">
        <v>0</v>
      </c>
      <c r="G24" s="102"/>
      <c r="H24" s="69">
        <v>0</v>
      </c>
      <c r="I24" s="102"/>
      <c r="J24" s="69">
        <v>0</v>
      </c>
      <c r="K24" s="102"/>
      <c r="L24" s="69">
        <v>0</v>
      </c>
      <c r="M24" s="102"/>
      <c r="N24" s="69">
        <v>0</v>
      </c>
      <c r="O24" s="102"/>
      <c r="P24" s="101"/>
      <c r="Q24" s="102"/>
      <c r="R24" s="102"/>
      <c r="S24" s="102"/>
      <c r="T24" s="69"/>
      <c r="U24" s="102"/>
      <c r="V24" s="69"/>
      <c r="W24" s="102"/>
      <c r="X24" s="69"/>
      <c r="Y24" s="102"/>
      <c r="Z24" s="89" t="str">
        <f>IFERROR(VLOOKUP(Z$9,#REF!,34,FALSE),"")</f>
        <v/>
      </c>
      <c r="AA24" s="90" t="str">
        <f>IFERROR(VLOOKUP(AA$9,#REF!,34,FALSE),"")</f>
        <v/>
      </c>
      <c r="AB24" s="90" t="str">
        <f>IFERROR(VLOOKUP(AB$9,#REF!,34,FALSE),"")</f>
        <v/>
      </c>
      <c r="AC24" s="90" t="str">
        <f>IFERROR(VLOOKUP(AC$9,#REF!,34,FALSE),"")</f>
        <v/>
      </c>
      <c r="AD24" s="90" t="str">
        <f>IFERROR(VLOOKUP(AD$9,#REF!,34,FALSE),"")</f>
        <v/>
      </c>
      <c r="AE24" s="90" t="str">
        <f>IFERROR(VLOOKUP(AE$9,#REF!,34,FALSE),"")</f>
        <v/>
      </c>
      <c r="AF24" s="90" t="str">
        <f>IFERROR(VLOOKUP(AF$9,#REF!,34,FALSE),"")</f>
        <v/>
      </c>
      <c r="AG24" s="90" t="str">
        <f>IFERROR(VLOOKUP(AG$9,#REF!,34,FALSE),"")</f>
        <v/>
      </c>
      <c r="AH24" s="90" t="str">
        <f>IFERROR(VLOOKUP(AH$9,#REF!,34,FALSE),"")</f>
        <v/>
      </c>
      <c r="AI24" s="90" t="str">
        <f>IFERROR(VLOOKUP(AI$9,#REF!,34,FALSE),"")</f>
        <v/>
      </c>
      <c r="AJ24" s="90" t="str">
        <f>IFERROR(VLOOKUP(AJ$9,#REF!,34,FALSE),"")</f>
        <v/>
      </c>
      <c r="AK24" s="90" t="str">
        <f>IFERROR(VLOOKUP(ADA$9,#REF!,34,FALSE),"")</f>
        <v/>
      </c>
      <c r="AL24" s="90" t="str">
        <f>IFERROR(VLOOKUP(AL$9,#REF!,34,FALSE),"")</f>
        <v/>
      </c>
      <c r="AM24" s="90" t="str">
        <f>IFERROR(VLOOKUP(AM$9,#REF!,34,FALSE),"")</f>
        <v/>
      </c>
      <c r="AN24" s="90" t="str">
        <f>IFERROR(VLOOKUP(AN$9,#REF!,34,FALSE),"")</f>
        <v/>
      </c>
      <c r="AO24" s="90" t="str">
        <f>IFERROR(VLOOKUP(AO$9,#REF!,34,FALSE),"")</f>
        <v/>
      </c>
      <c r="AP24" s="90" t="str">
        <f>IFERROR(VLOOKUP(AP$9,#REF!,34,FALSE),"")</f>
        <v/>
      </c>
      <c r="AQ24" s="72" t="e">
        <f>#REF!</f>
        <v>#REF!</v>
      </c>
      <c r="AR24" s="73"/>
      <c r="AS24" s="91" t="s">
        <v>7</v>
      </c>
      <c r="AT24" s="91"/>
      <c r="AU24" s="91"/>
    </row>
    <row r="25" spans="1:47" ht="11.1" customHeight="1">
      <c r="A25" s="93">
        <v>10</v>
      </c>
      <c r="B25" s="65" t="s">
        <v>8</v>
      </c>
      <c r="C25" s="96" t="s">
        <v>78</v>
      </c>
      <c r="D25" s="69" t="s">
        <v>370</v>
      </c>
      <c r="E25" s="68" t="e">
        <f>D25/1000</f>
        <v>#VALUE!</v>
      </c>
      <c r="F25" s="69" t="s">
        <v>370</v>
      </c>
      <c r="G25" s="68" t="e">
        <f>F25/1000</f>
        <v>#VALUE!</v>
      </c>
      <c r="H25" s="69">
        <v>0</v>
      </c>
      <c r="I25" s="68">
        <f>H25/1000</f>
        <v>0</v>
      </c>
      <c r="J25" s="69" t="s">
        <v>370</v>
      </c>
      <c r="K25" s="68" t="e">
        <f>J25/1000</f>
        <v>#VALUE!</v>
      </c>
      <c r="L25" s="69" t="s">
        <v>370</v>
      </c>
      <c r="M25" s="68" t="e">
        <f>L25/1000</f>
        <v>#VALUE!</v>
      </c>
      <c r="N25" s="69" t="s">
        <v>370</v>
      </c>
      <c r="O25" s="68" t="e">
        <f>N25/1000</f>
        <v>#VALUE!</v>
      </c>
      <c r="P25" s="101"/>
      <c r="Q25" s="68"/>
      <c r="R25" s="102"/>
      <c r="S25" s="68"/>
      <c r="T25" s="69"/>
      <c r="U25" s="68"/>
      <c r="V25" s="69"/>
      <c r="W25" s="68"/>
      <c r="X25" s="69"/>
      <c r="Y25" s="68"/>
      <c r="Z25" s="89" t="str">
        <f>IFERROR(VLOOKUP(Z$9,#REF!,29,FALSE),"")</f>
        <v/>
      </c>
      <c r="AA25" s="90" t="str">
        <f>IFERROR(VLOOKUP(AA$9,#REF!,29,FALSE),"")</f>
        <v/>
      </c>
      <c r="AB25" s="90" t="str">
        <f>IFERROR(VLOOKUP(AB$9,#REF!,29,FALSE),"")</f>
        <v/>
      </c>
      <c r="AC25" s="90" t="str">
        <f>IFERROR(VLOOKUP(AC$9,#REF!,29,FALSE),"")</f>
        <v/>
      </c>
      <c r="AD25" s="90" t="str">
        <f>IFERROR(VLOOKUP(AD$9,#REF!,29,FALSE),"")</f>
        <v/>
      </c>
      <c r="AE25" s="90" t="str">
        <f>IFERROR(VLOOKUP(AE$9,#REF!,29,FALSE),"")</f>
        <v/>
      </c>
      <c r="AF25" s="90" t="str">
        <f>IFERROR(VLOOKUP(AF$9,#REF!,29,FALSE),"")</f>
        <v/>
      </c>
      <c r="AG25" s="90" t="str">
        <f>IFERROR(VLOOKUP(AG$9,#REF!,29,FALSE),"")</f>
        <v/>
      </c>
      <c r="AH25" s="90" t="str">
        <f>IFERROR(VLOOKUP(AH$9,#REF!,29,FALSE),"")</f>
        <v/>
      </c>
      <c r="AI25" s="90" t="str">
        <f>IFERROR(VLOOKUP(AI$9,#REF!,29,FALSE),"")</f>
        <v/>
      </c>
      <c r="AJ25" s="90" t="str">
        <f>IFERROR(VLOOKUP(AJ$9,#REF!,29,FALSE),"")</f>
        <v/>
      </c>
      <c r="AK25" s="90" t="str">
        <f>IFERROR(VLOOKUP(ADA$9,#REF!,29,FALSE),"")</f>
        <v/>
      </c>
      <c r="AL25" s="90" t="str">
        <f>IFERROR(VLOOKUP(AL$9,#REF!,29,FALSE),"")</f>
        <v/>
      </c>
      <c r="AM25" s="90" t="str">
        <f>IFERROR(VLOOKUP(AM$9,#REF!,29,FALSE),"")</f>
        <v/>
      </c>
      <c r="AN25" s="90" t="str">
        <f>IFERROR(VLOOKUP(AN$9,#REF!,29,FALSE),"")</f>
        <v/>
      </c>
      <c r="AO25" s="90" t="str">
        <f>IFERROR(VLOOKUP(AO$9,#REF!,29,FALSE),"")</f>
        <v/>
      </c>
      <c r="AP25" s="90" t="str">
        <f>IFERROR(VLOOKUP(AP$9,#REF!,29,FALSE),"")</f>
        <v/>
      </c>
      <c r="AQ25" s="72" t="e">
        <f>#REF!</f>
        <v>#REF!</v>
      </c>
      <c r="AR25" s="73"/>
      <c r="AS25" s="91" t="s">
        <v>8</v>
      </c>
      <c r="AT25" s="91"/>
      <c r="AU25" s="91"/>
    </row>
    <row r="26" spans="1:47" ht="11.1" customHeight="1">
      <c r="A26" s="93">
        <v>11</v>
      </c>
      <c r="B26" s="65" t="s">
        <v>9</v>
      </c>
      <c r="C26" s="96" t="s">
        <v>78</v>
      </c>
      <c r="D26" s="69">
        <v>0.26</v>
      </c>
      <c r="E26" s="104"/>
      <c r="F26" s="69">
        <v>0.25</v>
      </c>
      <c r="G26" s="104"/>
      <c r="H26" s="69">
        <v>0.2</v>
      </c>
      <c r="I26" s="104"/>
      <c r="J26" s="69">
        <v>0.2</v>
      </c>
      <c r="K26" s="104"/>
      <c r="L26" s="69">
        <v>0.09</v>
      </c>
      <c r="M26" s="104"/>
      <c r="N26" s="69">
        <v>0.1</v>
      </c>
      <c r="O26" s="104"/>
      <c r="P26" s="103"/>
      <c r="Q26" s="104"/>
      <c r="R26" s="104"/>
      <c r="S26" s="104"/>
      <c r="T26" s="69"/>
      <c r="U26" s="104"/>
      <c r="V26" s="69"/>
      <c r="W26" s="104"/>
      <c r="X26" s="69"/>
      <c r="Y26" s="104"/>
      <c r="Z26" s="89" t="str">
        <f>IFERROR(VLOOKUP(Z$9,#REF!,36,FALSE),"")</f>
        <v/>
      </c>
      <c r="AA26" s="90" t="str">
        <f>IFERROR(VLOOKUP(AA$9,#REF!,36,FALSE),"")</f>
        <v/>
      </c>
      <c r="AB26" s="90" t="str">
        <f>IFERROR(VLOOKUP(AB$9,#REF!,36,FALSE),"")</f>
        <v/>
      </c>
      <c r="AC26" s="90" t="str">
        <f>IFERROR(VLOOKUP(AC$9,#REF!,36,FALSE),"")</f>
        <v/>
      </c>
      <c r="AD26" s="90" t="str">
        <f>IFERROR(VLOOKUP(AD$9,#REF!,36,FALSE),"")</f>
        <v/>
      </c>
      <c r="AE26" s="90" t="str">
        <f>IFERROR(VLOOKUP(AE$9,#REF!,36,FALSE),"")</f>
        <v/>
      </c>
      <c r="AF26" s="90" t="str">
        <f>IFERROR(VLOOKUP(AF$9,#REF!,36,FALSE),"")</f>
        <v/>
      </c>
      <c r="AG26" s="90" t="str">
        <f>IFERROR(VLOOKUP(AG$9,#REF!,36,FALSE),"")</f>
        <v/>
      </c>
      <c r="AH26" s="90" t="str">
        <f>IFERROR(VLOOKUP(AH$9,#REF!,36,FALSE),"")</f>
        <v/>
      </c>
      <c r="AI26" s="90" t="str">
        <f>IFERROR(VLOOKUP(AI$9,#REF!,36,FALSE),"")</f>
        <v/>
      </c>
      <c r="AJ26" s="90" t="str">
        <f>IFERROR(VLOOKUP(AJ$9,#REF!,36,FALSE),"")</f>
        <v/>
      </c>
      <c r="AK26" s="90" t="str">
        <f>IFERROR(VLOOKUP(ADA$9,#REF!,36,FALSE),"")</f>
        <v/>
      </c>
      <c r="AL26" s="90" t="str">
        <f>IFERROR(VLOOKUP(AL$9,#REF!,36,FALSE),"")</f>
        <v/>
      </c>
      <c r="AM26" s="90" t="str">
        <f>IFERROR(VLOOKUP(AM$9,#REF!,36,FALSE),"")</f>
        <v/>
      </c>
      <c r="AN26" s="90" t="str">
        <f>IFERROR(VLOOKUP(AN$9,#REF!,36,FALSE),"")</f>
        <v/>
      </c>
      <c r="AO26" s="90" t="str">
        <f>IFERROR(VLOOKUP(AO$9,#REF!,36,FALSE),"")</f>
        <v/>
      </c>
      <c r="AP26" s="90" t="str">
        <f>IFERROR(VLOOKUP(AP$9,#REF!,36,FALSE),"")</f>
        <v/>
      </c>
      <c r="AQ26" s="105" t="e">
        <f>#REF!</f>
        <v>#REF!</v>
      </c>
      <c r="AR26" s="106"/>
      <c r="AS26" s="91" t="s">
        <v>9</v>
      </c>
      <c r="AT26" s="91"/>
      <c r="AU26" s="91"/>
    </row>
    <row r="27" spans="1:47" ht="11.1" customHeight="1">
      <c r="A27" s="93">
        <v>12</v>
      </c>
      <c r="B27" s="65" t="s">
        <v>10</v>
      </c>
      <c r="C27" s="96" t="s">
        <v>78</v>
      </c>
      <c r="D27" s="69">
        <v>0</v>
      </c>
      <c r="E27" s="104"/>
      <c r="F27" s="69">
        <v>0</v>
      </c>
      <c r="G27" s="104"/>
      <c r="H27" s="69">
        <v>0</v>
      </c>
      <c r="I27" s="104"/>
      <c r="J27" s="69">
        <v>0</v>
      </c>
      <c r="K27" s="104"/>
      <c r="L27" s="69">
        <v>0</v>
      </c>
      <c r="M27" s="104"/>
      <c r="N27" s="69">
        <v>0</v>
      </c>
      <c r="O27" s="104"/>
      <c r="P27" s="103"/>
      <c r="Q27" s="104"/>
      <c r="R27" s="104"/>
      <c r="S27" s="104"/>
      <c r="T27" s="69"/>
      <c r="U27" s="104"/>
      <c r="V27" s="69"/>
      <c r="W27" s="104"/>
      <c r="X27" s="69"/>
      <c r="Y27" s="104"/>
      <c r="Z27" s="89" t="str">
        <f>IFERROR(VLOOKUP(Z$9,#REF!,31,FALSE),"")</f>
        <v/>
      </c>
      <c r="AA27" s="90" t="str">
        <f>IFERROR(VLOOKUP(AA$9,#REF!,31,FALSE),"")</f>
        <v/>
      </c>
      <c r="AB27" s="90" t="str">
        <f>IFERROR(VLOOKUP(AB$9,#REF!,31,FALSE),"")</f>
        <v/>
      </c>
      <c r="AC27" s="90" t="str">
        <f>IFERROR(VLOOKUP(AC$9,#REF!,31,FALSE),"")</f>
        <v/>
      </c>
      <c r="AD27" s="90" t="str">
        <f>IFERROR(VLOOKUP(AD$9,#REF!,31,FALSE),"")</f>
        <v/>
      </c>
      <c r="AE27" s="90" t="str">
        <f>IFERROR(VLOOKUP(AE$9,#REF!,31,FALSE),"")</f>
        <v/>
      </c>
      <c r="AF27" s="90" t="str">
        <f>IFERROR(VLOOKUP(AF$9,#REF!,31,FALSE),"")</f>
        <v/>
      </c>
      <c r="AG27" s="90" t="str">
        <f>IFERROR(VLOOKUP(AG$9,#REF!,31,FALSE),"")</f>
        <v/>
      </c>
      <c r="AH27" s="90" t="str">
        <f>IFERROR(VLOOKUP(AH$9,#REF!,31,FALSE),"")</f>
        <v/>
      </c>
      <c r="AI27" s="90" t="str">
        <f>IFERROR(VLOOKUP(AI$9,#REF!,31,FALSE),"")</f>
        <v/>
      </c>
      <c r="AJ27" s="90" t="str">
        <f>IFERROR(VLOOKUP(AJ$9,#REF!,31,FALSE),"")</f>
        <v/>
      </c>
      <c r="AK27" s="90" t="str">
        <f>IFERROR(VLOOKUP(ADA$9,#REF!,31,FALSE),"")</f>
        <v/>
      </c>
      <c r="AL27" s="90" t="str">
        <f>IFERROR(VLOOKUP(AL$9,#REF!,31,FALSE),"")</f>
        <v/>
      </c>
      <c r="AM27" s="90" t="str">
        <f>IFERROR(VLOOKUP(AM$9,#REF!,31,FALSE),"")</f>
        <v/>
      </c>
      <c r="AN27" s="90" t="str">
        <f>IFERROR(VLOOKUP(AN$9,#REF!,31,FALSE),"")</f>
        <v/>
      </c>
      <c r="AO27" s="90" t="str">
        <f>IFERROR(VLOOKUP(AO$9,#REF!,31,FALSE),"")</f>
        <v/>
      </c>
      <c r="AP27" s="90" t="str">
        <f>IFERROR(VLOOKUP(AP$9,#REF!,31,FALSE),"")</f>
        <v/>
      </c>
      <c r="AQ27" s="72" t="e">
        <f>#REF!</f>
        <v>#REF!</v>
      </c>
      <c r="AR27" s="73"/>
      <c r="AS27" s="91" t="s">
        <v>10</v>
      </c>
      <c r="AT27" s="91"/>
      <c r="AU27" s="91"/>
    </row>
    <row r="28" spans="1:47" ht="11.1" customHeight="1">
      <c r="A28" s="93">
        <v>13</v>
      </c>
      <c r="B28" s="65" t="s">
        <v>11</v>
      </c>
      <c r="C28" s="96" t="s">
        <v>78</v>
      </c>
      <c r="D28" s="69" t="s">
        <v>370</v>
      </c>
      <c r="E28" s="68" t="e">
        <f t="shared" ref="E28:E35" si="6">D28/1000</f>
        <v>#VALUE!</v>
      </c>
      <c r="F28" s="69" t="s">
        <v>370</v>
      </c>
      <c r="G28" s="68" t="e">
        <f t="shared" ref="G28:G35" si="7">F28/1000</f>
        <v>#VALUE!</v>
      </c>
      <c r="H28" s="69" t="s">
        <v>370</v>
      </c>
      <c r="I28" s="68" t="e">
        <f t="shared" ref="I28:I35" si="8">H28/1000</f>
        <v>#VALUE!</v>
      </c>
      <c r="J28" s="69" t="s">
        <v>370</v>
      </c>
      <c r="K28" s="68" t="e">
        <f t="shared" ref="K28:K35" si="9">J28/1000</f>
        <v>#VALUE!</v>
      </c>
      <c r="L28" s="69" t="s">
        <v>370</v>
      </c>
      <c r="M28" s="68" t="e">
        <f t="shared" ref="M28:M35" si="10">L28/1000</f>
        <v>#VALUE!</v>
      </c>
      <c r="N28" s="69" t="s">
        <v>370</v>
      </c>
      <c r="O28" s="68" t="e">
        <f t="shared" ref="O28:O35" si="11">N28/1000</f>
        <v>#VALUE!</v>
      </c>
      <c r="P28" s="103"/>
      <c r="Q28" s="68"/>
      <c r="R28" s="104"/>
      <c r="S28" s="68"/>
      <c r="T28" s="69"/>
      <c r="U28" s="68"/>
      <c r="V28" s="69"/>
      <c r="W28" s="68"/>
      <c r="X28" s="69"/>
      <c r="Y28" s="68"/>
      <c r="Z28" s="89" t="str">
        <f>IFERROR(VLOOKUP(Z$9,#REF!,17,FALSE),"")</f>
        <v/>
      </c>
      <c r="AA28" s="90" t="str">
        <f>IFERROR(VLOOKUP(AA$9,#REF!,17,FALSE),"")</f>
        <v/>
      </c>
      <c r="AB28" s="90" t="str">
        <f>IFERROR(VLOOKUP(AB$9,#REF!,17,FALSE),"")</f>
        <v/>
      </c>
      <c r="AC28" s="90" t="str">
        <f>IFERROR(VLOOKUP(AC$9,#REF!,17,FALSE),"")</f>
        <v/>
      </c>
      <c r="AD28" s="90" t="str">
        <f>IFERROR(VLOOKUP(AD$9,#REF!,17,FALSE),"")</f>
        <v/>
      </c>
      <c r="AE28" s="90" t="str">
        <f>IFERROR(VLOOKUP(AE$9,#REF!,17,FALSE),"")</f>
        <v/>
      </c>
      <c r="AF28" s="90" t="str">
        <f>IFERROR(VLOOKUP(AF$9,#REF!,17,FALSE),"")</f>
        <v/>
      </c>
      <c r="AG28" s="90" t="str">
        <f>IFERROR(VLOOKUP(AG$9,#REF!,17,FALSE),"")</f>
        <v/>
      </c>
      <c r="AH28" s="90" t="str">
        <f>IFERROR(VLOOKUP(AH$9,#REF!,17,FALSE),"")</f>
        <v/>
      </c>
      <c r="AI28" s="90" t="str">
        <f>IFERROR(VLOOKUP(AI$9,#REF!,17,FALSE),"")</f>
        <v/>
      </c>
      <c r="AJ28" s="90" t="str">
        <f>IFERROR(VLOOKUP(AJ$9,#REF!,17,FALSE),"")</f>
        <v/>
      </c>
      <c r="AK28" s="90" t="str">
        <f>IFERROR(VLOOKUP(ADA$9,#REF!,17,FALSE),"")</f>
        <v/>
      </c>
      <c r="AL28" s="90" t="str">
        <f>IFERROR(VLOOKUP(AL$9,#REF!,17,FALSE),"")</f>
        <v/>
      </c>
      <c r="AM28" s="90" t="str">
        <f>IFERROR(VLOOKUP(AM$9,#REF!,17,FALSE),"")</f>
        <v/>
      </c>
      <c r="AN28" s="90" t="str">
        <f>IFERROR(VLOOKUP(AN$9,#REF!,17,FALSE),"")</f>
        <v/>
      </c>
      <c r="AO28" s="90" t="str">
        <f>IFERROR(VLOOKUP(AO$9,#REF!,17,FALSE),"")</f>
        <v/>
      </c>
      <c r="AP28" s="90" t="str">
        <f>IFERROR(VLOOKUP(AP$9,#REF!,17,FALSE),"")</f>
        <v/>
      </c>
      <c r="AQ28" s="72" t="e">
        <f>#REF!</f>
        <v>#REF!</v>
      </c>
      <c r="AR28" s="73"/>
      <c r="AS28" s="91" t="s">
        <v>11</v>
      </c>
      <c r="AT28" s="91"/>
      <c r="AU28" s="91"/>
    </row>
    <row r="29" spans="1:47" ht="11.1" customHeight="1">
      <c r="A29" s="93">
        <v>14</v>
      </c>
      <c r="B29" s="65" t="s">
        <v>12</v>
      </c>
      <c r="C29" s="96" t="s">
        <v>78</v>
      </c>
      <c r="D29" s="69" t="s">
        <v>370</v>
      </c>
      <c r="E29" s="68" t="e">
        <f t="shared" si="6"/>
        <v>#VALUE!</v>
      </c>
      <c r="F29" s="69" t="s">
        <v>370</v>
      </c>
      <c r="G29" s="68" t="e">
        <f t="shared" si="7"/>
        <v>#VALUE!</v>
      </c>
      <c r="H29" s="69" t="s">
        <v>370</v>
      </c>
      <c r="I29" s="68" t="e">
        <f t="shared" si="8"/>
        <v>#VALUE!</v>
      </c>
      <c r="J29" s="69" t="s">
        <v>370</v>
      </c>
      <c r="K29" s="68" t="e">
        <f t="shared" si="9"/>
        <v>#VALUE!</v>
      </c>
      <c r="L29" s="69" t="s">
        <v>370</v>
      </c>
      <c r="M29" s="68" t="e">
        <f t="shared" si="10"/>
        <v>#VALUE!</v>
      </c>
      <c r="N29" s="69" t="s">
        <v>370</v>
      </c>
      <c r="O29" s="68" t="e">
        <f t="shared" si="11"/>
        <v>#VALUE!</v>
      </c>
      <c r="P29" s="97"/>
      <c r="Q29" s="68"/>
      <c r="R29" s="98"/>
      <c r="S29" s="68"/>
      <c r="T29" s="69"/>
      <c r="U29" s="68"/>
      <c r="V29" s="69"/>
      <c r="W29" s="68"/>
      <c r="X29" s="69"/>
      <c r="Y29" s="68"/>
      <c r="Z29" s="89" t="str">
        <f>IFERROR(VLOOKUP(Z$9,#REF!,42,FALSE),"")</f>
        <v/>
      </c>
      <c r="AA29" s="90" t="str">
        <f>IFERROR(VLOOKUP(AA$9,#REF!,42,FALSE),"")</f>
        <v/>
      </c>
      <c r="AB29" s="90" t="str">
        <f>IFERROR(VLOOKUP(AB$9,#REF!,42,FALSE),"")</f>
        <v/>
      </c>
      <c r="AC29" s="90" t="str">
        <f>IFERROR(VLOOKUP(AC$9,#REF!,42,FALSE),"")</f>
        <v/>
      </c>
      <c r="AD29" s="90" t="str">
        <f>IFERROR(VLOOKUP(AD$9,#REF!,42,FALSE),"")</f>
        <v/>
      </c>
      <c r="AE29" s="90" t="str">
        <f>IFERROR(VLOOKUP(AE$9,#REF!,42,FALSE),"")</f>
        <v/>
      </c>
      <c r="AF29" s="90" t="str">
        <f>IFERROR(VLOOKUP(AF$9,#REF!,42,FALSE),"")</f>
        <v/>
      </c>
      <c r="AG29" s="90" t="str">
        <f>IFERROR(VLOOKUP(AG$9,#REF!,42,FALSE),"")</f>
        <v/>
      </c>
      <c r="AH29" s="90" t="str">
        <f>IFERROR(VLOOKUP(AH$9,#REF!,42,FALSE),"")</f>
        <v/>
      </c>
      <c r="AI29" s="90" t="str">
        <f>IFERROR(VLOOKUP(AI$9,#REF!,42,FALSE),"")</f>
        <v/>
      </c>
      <c r="AJ29" s="90" t="str">
        <f>IFERROR(VLOOKUP(AJ$9,#REF!,42,FALSE),"")</f>
        <v/>
      </c>
      <c r="AK29" s="90" t="str">
        <f>IFERROR(VLOOKUP(ADA$9,#REF!,42,FALSE),"")</f>
        <v/>
      </c>
      <c r="AL29" s="90" t="str">
        <f>IFERROR(VLOOKUP(AL$9,#REF!,42,FALSE),"")</f>
        <v/>
      </c>
      <c r="AM29" s="90" t="str">
        <f>IFERROR(VLOOKUP(AM$9,#REF!,42,FALSE),"")</f>
        <v/>
      </c>
      <c r="AN29" s="90" t="str">
        <f>IFERROR(VLOOKUP(AN$9,#REF!,42,FALSE),"")</f>
        <v/>
      </c>
      <c r="AO29" s="90" t="str">
        <f>IFERROR(VLOOKUP(AO$9,#REF!,42,FALSE),"")</f>
        <v/>
      </c>
      <c r="AP29" s="90" t="str">
        <f>IFERROR(VLOOKUP(AP$9,#REF!,42,FALSE),"")</f>
        <v/>
      </c>
      <c r="AQ29" s="72" t="e">
        <f>#REF!</f>
        <v>#REF!</v>
      </c>
      <c r="AR29" s="73"/>
      <c r="AS29" s="91" t="s">
        <v>12</v>
      </c>
      <c r="AT29" s="91"/>
      <c r="AU29" s="91"/>
    </row>
    <row r="30" spans="1:47" ht="11.1" customHeight="1">
      <c r="A30" s="93">
        <v>15</v>
      </c>
      <c r="B30" s="65" t="s">
        <v>100</v>
      </c>
      <c r="C30" s="96" t="s">
        <v>78</v>
      </c>
      <c r="D30" s="69" t="s">
        <v>370</v>
      </c>
      <c r="E30" s="68" t="e">
        <f t="shared" si="6"/>
        <v>#VALUE!</v>
      </c>
      <c r="F30" s="69" t="s">
        <v>370</v>
      </c>
      <c r="G30" s="68" t="e">
        <f t="shared" si="7"/>
        <v>#VALUE!</v>
      </c>
      <c r="H30" s="69" t="s">
        <v>370</v>
      </c>
      <c r="I30" s="68" t="e">
        <f t="shared" si="8"/>
        <v>#VALUE!</v>
      </c>
      <c r="J30" s="69" t="s">
        <v>370</v>
      </c>
      <c r="K30" s="68" t="e">
        <f t="shared" si="9"/>
        <v>#VALUE!</v>
      </c>
      <c r="L30" s="69" t="s">
        <v>370</v>
      </c>
      <c r="M30" s="68" t="e">
        <f t="shared" si="10"/>
        <v>#VALUE!</v>
      </c>
      <c r="N30" s="69" t="s">
        <v>370</v>
      </c>
      <c r="O30" s="68" t="e">
        <f t="shared" si="11"/>
        <v>#VALUE!</v>
      </c>
      <c r="P30" s="101"/>
      <c r="Q30" s="68"/>
      <c r="R30" s="102"/>
      <c r="S30" s="68"/>
      <c r="T30" s="69"/>
      <c r="U30" s="68"/>
      <c r="V30" s="69"/>
      <c r="W30" s="68"/>
      <c r="X30" s="69"/>
      <c r="Y30" s="68"/>
      <c r="Z30" s="89" t="str">
        <f>IFERROR(VLOOKUP(Z$9,#REF!,43,FALSE),"")</f>
        <v/>
      </c>
      <c r="AA30" s="90" t="str">
        <f>IFERROR(VLOOKUP(AA$9,#REF!,43,FALSE),"")</f>
        <v/>
      </c>
      <c r="AB30" s="90" t="str">
        <f>IFERROR(VLOOKUP(AB$9,#REF!,43,FALSE),"")</f>
        <v/>
      </c>
      <c r="AC30" s="90" t="str">
        <f>IFERROR(VLOOKUP(AC$9,#REF!,43,FALSE),"")</f>
        <v/>
      </c>
      <c r="AD30" s="90" t="str">
        <f>IFERROR(VLOOKUP(AD$9,#REF!,43,FALSE),"")</f>
        <v/>
      </c>
      <c r="AE30" s="90" t="str">
        <f>IFERROR(VLOOKUP(AE$9,#REF!,43,FALSE),"")</f>
        <v/>
      </c>
      <c r="AF30" s="90" t="str">
        <f>IFERROR(VLOOKUP(AF$9,#REF!,43,FALSE),"")</f>
        <v/>
      </c>
      <c r="AG30" s="90" t="str">
        <f>IFERROR(VLOOKUP(AG$9,#REF!,43,FALSE),"")</f>
        <v/>
      </c>
      <c r="AH30" s="90" t="str">
        <f>IFERROR(VLOOKUP(AH$9,#REF!,43,FALSE),"")</f>
        <v/>
      </c>
      <c r="AI30" s="90" t="str">
        <f>IFERROR(VLOOKUP(AI$9,#REF!,43,FALSE),"")</f>
        <v/>
      </c>
      <c r="AJ30" s="90" t="str">
        <f>IFERROR(VLOOKUP(AJ$9,#REF!,43,FALSE),"")</f>
        <v/>
      </c>
      <c r="AK30" s="90" t="str">
        <f>IFERROR(VLOOKUP(ADA$9,#REF!,43,FALSE),"")</f>
        <v/>
      </c>
      <c r="AL30" s="90" t="str">
        <f>IFERROR(VLOOKUP(AL$9,#REF!,43,FALSE),"")</f>
        <v/>
      </c>
      <c r="AM30" s="90" t="str">
        <f>IFERROR(VLOOKUP(AM$9,#REF!,43,FALSE),"")</f>
        <v/>
      </c>
      <c r="AN30" s="90" t="str">
        <f>IFERROR(VLOOKUP(AN$9,#REF!,43,FALSE),"")</f>
        <v/>
      </c>
      <c r="AO30" s="90" t="str">
        <f>IFERROR(VLOOKUP(AO$9,#REF!,43,FALSE),"")</f>
        <v/>
      </c>
      <c r="AP30" s="90" t="str">
        <f>IFERROR(VLOOKUP(AP$9,#REF!,43,FALSE),"")</f>
        <v/>
      </c>
      <c r="AQ30" s="72" t="e">
        <f>#REF!</f>
        <v>#REF!</v>
      </c>
      <c r="AR30" s="73"/>
      <c r="AS30" s="91" t="s">
        <v>108</v>
      </c>
      <c r="AT30" s="91"/>
      <c r="AU30" s="91"/>
    </row>
    <row r="31" spans="1:47" ht="11.1" customHeight="1">
      <c r="A31" s="93">
        <v>16</v>
      </c>
      <c r="B31" s="65" t="s">
        <v>101</v>
      </c>
      <c r="C31" s="96" t="s">
        <v>78</v>
      </c>
      <c r="D31" s="69" t="s">
        <v>370</v>
      </c>
      <c r="E31" s="68" t="e">
        <f t="shared" si="6"/>
        <v>#VALUE!</v>
      </c>
      <c r="F31" s="69" t="s">
        <v>370</v>
      </c>
      <c r="G31" s="68" t="e">
        <f t="shared" si="7"/>
        <v>#VALUE!</v>
      </c>
      <c r="H31" s="69" t="s">
        <v>370</v>
      </c>
      <c r="I31" s="68" t="e">
        <f t="shared" si="8"/>
        <v>#VALUE!</v>
      </c>
      <c r="J31" s="69" t="s">
        <v>370</v>
      </c>
      <c r="K31" s="68" t="e">
        <f t="shared" si="9"/>
        <v>#VALUE!</v>
      </c>
      <c r="L31" s="69" t="s">
        <v>370</v>
      </c>
      <c r="M31" s="68" t="e">
        <f t="shared" si="10"/>
        <v>#VALUE!</v>
      </c>
      <c r="N31" s="69" t="s">
        <v>370</v>
      </c>
      <c r="O31" s="68" t="e">
        <f t="shared" si="11"/>
        <v>#VALUE!</v>
      </c>
      <c r="P31" s="101"/>
      <c r="Q31" s="68"/>
      <c r="R31" s="102"/>
      <c r="S31" s="68"/>
      <c r="T31" s="69"/>
      <c r="U31" s="68"/>
      <c r="V31" s="69"/>
      <c r="W31" s="68"/>
      <c r="X31" s="69"/>
      <c r="Y31" s="68"/>
      <c r="Z31" s="89" t="str">
        <f>IFERROR(VLOOKUP(Z$9,#REF!,46,FALSE),"")</f>
        <v/>
      </c>
      <c r="AA31" s="90" t="str">
        <f>IFERROR(VLOOKUP(AA$9,#REF!,46,FALSE),"")</f>
        <v/>
      </c>
      <c r="AB31" s="90" t="str">
        <f>IFERROR(VLOOKUP(AB$9,#REF!,46,FALSE),"")</f>
        <v/>
      </c>
      <c r="AC31" s="90" t="str">
        <f>IFERROR(VLOOKUP(AC$9,#REF!,46,FALSE),"")</f>
        <v/>
      </c>
      <c r="AD31" s="90" t="str">
        <f>IFERROR(VLOOKUP(AD$9,#REF!,46,FALSE),"")</f>
        <v/>
      </c>
      <c r="AE31" s="90" t="str">
        <f>IFERROR(VLOOKUP(AE$9,#REF!,46,FALSE),"")</f>
        <v/>
      </c>
      <c r="AF31" s="90" t="str">
        <f>IFERROR(VLOOKUP(AF$9,#REF!,46,FALSE),"")</f>
        <v/>
      </c>
      <c r="AG31" s="90" t="str">
        <f>IFERROR(VLOOKUP(AG$9,#REF!,46,FALSE),"")</f>
        <v/>
      </c>
      <c r="AH31" s="90" t="str">
        <f>IFERROR(VLOOKUP(AH$9,#REF!,46,FALSE),"")</f>
        <v/>
      </c>
      <c r="AI31" s="90" t="str">
        <f>IFERROR(VLOOKUP(AI$9,#REF!,46,FALSE),"")</f>
        <v/>
      </c>
      <c r="AJ31" s="90" t="str">
        <f>IFERROR(VLOOKUP(AJ$9,#REF!,46,FALSE),"")</f>
        <v/>
      </c>
      <c r="AK31" s="90" t="str">
        <f>IFERROR(VLOOKUP(ADA$9,#REF!,46,FALSE),"")</f>
        <v/>
      </c>
      <c r="AL31" s="90" t="str">
        <f>IFERROR(VLOOKUP(AL$9,#REF!,46,FALSE),"")</f>
        <v/>
      </c>
      <c r="AM31" s="90" t="str">
        <f>IFERROR(VLOOKUP(AM$9,#REF!,46,FALSE),"")</f>
        <v/>
      </c>
      <c r="AN31" s="90" t="str">
        <f>IFERROR(VLOOKUP(AN$9,#REF!,46,FALSE),"")</f>
        <v/>
      </c>
      <c r="AO31" s="90" t="str">
        <f>IFERROR(VLOOKUP(AO$9,#REF!,46,FALSE),"")</f>
        <v/>
      </c>
      <c r="AP31" s="90" t="str">
        <f>IFERROR(VLOOKUP(AP$9,#REF!,46,FALSE),"")</f>
        <v/>
      </c>
      <c r="AQ31" s="72" t="e">
        <f>#REF!</f>
        <v>#REF!</v>
      </c>
      <c r="AR31" s="73"/>
      <c r="AS31" s="91" t="s">
        <v>109</v>
      </c>
      <c r="AT31" s="91"/>
      <c r="AU31" s="91"/>
    </row>
    <row r="32" spans="1:47" ht="11.1" customHeight="1">
      <c r="A32" s="93">
        <v>17</v>
      </c>
      <c r="B32" s="65" t="s">
        <v>13</v>
      </c>
      <c r="C32" s="96" t="s">
        <v>78</v>
      </c>
      <c r="D32" s="69" t="s">
        <v>370</v>
      </c>
      <c r="E32" s="68" t="e">
        <f t="shared" si="6"/>
        <v>#VALUE!</v>
      </c>
      <c r="F32" s="69" t="s">
        <v>370</v>
      </c>
      <c r="G32" s="68" t="e">
        <f t="shared" si="7"/>
        <v>#VALUE!</v>
      </c>
      <c r="H32" s="69" t="s">
        <v>370</v>
      </c>
      <c r="I32" s="68" t="e">
        <f t="shared" si="8"/>
        <v>#VALUE!</v>
      </c>
      <c r="J32" s="69" t="s">
        <v>370</v>
      </c>
      <c r="K32" s="68" t="e">
        <f t="shared" si="9"/>
        <v>#VALUE!</v>
      </c>
      <c r="L32" s="69" t="s">
        <v>370</v>
      </c>
      <c r="M32" s="68" t="e">
        <f t="shared" si="10"/>
        <v>#VALUE!</v>
      </c>
      <c r="N32" s="69" t="s">
        <v>370</v>
      </c>
      <c r="O32" s="68" t="e">
        <f t="shared" si="11"/>
        <v>#VALUE!</v>
      </c>
      <c r="P32" s="101"/>
      <c r="Q32" s="68"/>
      <c r="R32" s="102"/>
      <c r="S32" s="68"/>
      <c r="T32" s="69"/>
      <c r="U32" s="68"/>
      <c r="V32" s="69"/>
      <c r="W32" s="68"/>
      <c r="X32" s="69"/>
      <c r="Y32" s="68"/>
      <c r="Z32" s="89" t="str">
        <f>IFERROR(VLOOKUP(Z$9,#REF!,47,FALSE),"")</f>
        <v/>
      </c>
      <c r="AA32" s="90" t="str">
        <f>IFERROR(VLOOKUP(AA$9,#REF!,47,FALSE),"")</f>
        <v/>
      </c>
      <c r="AB32" s="90" t="str">
        <f>IFERROR(VLOOKUP(AB$9,#REF!,47,FALSE),"")</f>
        <v/>
      </c>
      <c r="AC32" s="90" t="str">
        <f>IFERROR(VLOOKUP(AC$9,#REF!,47,FALSE),"")</f>
        <v/>
      </c>
      <c r="AD32" s="90" t="str">
        <f>IFERROR(VLOOKUP(AD$9,#REF!,47,FALSE),"")</f>
        <v/>
      </c>
      <c r="AE32" s="90" t="str">
        <f>IFERROR(VLOOKUP(AE$9,#REF!,47,FALSE),"")</f>
        <v/>
      </c>
      <c r="AF32" s="90" t="str">
        <f>IFERROR(VLOOKUP(AF$9,#REF!,47,FALSE),"")</f>
        <v/>
      </c>
      <c r="AG32" s="90" t="str">
        <f>IFERROR(VLOOKUP(AG$9,#REF!,47,FALSE),"")</f>
        <v/>
      </c>
      <c r="AH32" s="90" t="str">
        <f>IFERROR(VLOOKUP(AH$9,#REF!,47,FALSE),"")</f>
        <v/>
      </c>
      <c r="AI32" s="90" t="str">
        <f>IFERROR(VLOOKUP(AI$9,#REF!,47,FALSE),"")</f>
        <v/>
      </c>
      <c r="AJ32" s="90" t="str">
        <f>IFERROR(VLOOKUP(AJ$9,#REF!,47,FALSE),"")</f>
        <v/>
      </c>
      <c r="AK32" s="90" t="str">
        <f>IFERROR(VLOOKUP(ADA$9,#REF!,47,FALSE),"")</f>
        <v/>
      </c>
      <c r="AL32" s="90" t="str">
        <f>IFERROR(VLOOKUP(AL$9,#REF!,47,FALSE),"")</f>
        <v/>
      </c>
      <c r="AM32" s="90" t="str">
        <f>IFERROR(VLOOKUP(AM$9,#REF!,47,FALSE),"")</f>
        <v/>
      </c>
      <c r="AN32" s="90" t="str">
        <f>IFERROR(VLOOKUP(AN$9,#REF!,47,FALSE),"")</f>
        <v/>
      </c>
      <c r="AO32" s="90" t="str">
        <f>IFERROR(VLOOKUP(AO$9,#REF!,47,FALSE),"")</f>
        <v/>
      </c>
      <c r="AP32" s="90" t="str">
        <f>IFERROR(VLOOKUP(AP$9,#REF!,47,FALSE),"")</f>
        <v/>
      </c>
      <c r="AQ32" s="72" t="e">
        <f>#REF!</f>
        <v>#REF!</v>
      </c>
      <c r="AR32" s="73"/>
      <c r="AS32" s="91" t="s">
        <v>13</v>
      </c>
      <c r="AT32" s="91"/>
      <c r="AU32" s="91"/>
    </row>
    <row r="33" spans="1:47" ht="11.1" customHeight="1">
      <c r="A33" s="93">
        <v>18</v>
      </c>
      <c r="B33" s="65" t="s">
        <v>14</v>
      </c>
      <c r="C33" s="96" t="s">
        <v>78</v>
      </c>
      <c r="D33" s="69" t="s">
        <v>370</v>
      </c>
      <c r="E33" s="68" t="e">
        <f t="shared" si="6"/>
        <v>#VALUE!</v>
      </c>
      <c r="F33" s="69" t="s">
        <v>370</v>
      </c>
      <c r="G33" s="68" t="e">
        <f t="shared" si="7"/>
        <v>#VALUE!</v>
      </c>
      <c r="H33" s="69" t="s">
        <v>370</v>
      </c>
      <c r="I33" s="68" t="e">
        <f t="shared" si="8"/>
        <v>#VALUE!</v>
      </c>
      <c r="J33" s="69" t="s">
        <v>370</v>
      </c>
      <c r="K33" s="68" t="e">
        <f t="shared" si="9"/>
        <v>#VALUE!</v>
      </c>
      <c r="L33" s="69" t="s">
        <v>370</v>
      </c>
      <c r="M33" s="68" t="e">
        <f t="shared" si="10"/>
        <v>#VALUE!</v>
      </c>
      <c r="N33" s="69" t="s">
        <v>370</v>
      </c>
      <c r="O33" s="68" t="e">
        <f t="shared" si="11"/>
        <v>#VALUE!</v>
      </c>
      <c r="P33" s="101"/>
      <c r="Q33" s="68"/>
      <c r="R33" s="102"/>
      <c r="S33" s="68"/>
      <c r="T33" s="69"/>
      <c r="U33" s="68"/>
      <c r="V33" s="69"/>
      <c r="W33" s="68"/>
      <c r="X33" s="69"/>
      <c r="Y33" s="68"/>
      <c r="Z33" s="89" t="str">
        <f>IFERROR(VLOOKUP(Z$9,#REF!,48,FALSE),"")</f>
        <v/>
      </c>
      <c r="AA33" s="90" t="str">
        <f>IFERROR(VLOOKUP(AA$9,#REF!,48,FALSE),"")</f>
        <v/>
      </c>
      <c r="AB33" s="90" t="str">
        <f>IFERROR(VLOOKUP(AB$9,#REF!,48,FALSE),"")</f>
        <v/>
      </c>
      <c r="AC33" s="90" t="str">
        <f>IFERROR(VLOOKUP(AC$9,#REF!,48,FALSE),"")</f>
        <v/>
      </c>
      <c r="AD33" s="90" t="str">
        <f>IFERROR(VLOOKUP(AD$9,#REF!,48,FALSE),"")</f>
        <v/>
      </c>
      <c r="AE33" s="90" t="str">
        <f>IFERROR(VLOOKUP(AE$9,#REF!,48,FALSE),"")</f>
        <v/>
      </c>
      <c r="AF33" s="90" t="str">
        <f>IFERROR(VLOOKUP(AF$9,#REF!,48,FALSE),"")</f>
        <v/>
      </c>
      <c r="AG33" s="90" t="str">
        <f>IFERROR(VLOOKUP(AG$9,#REF!,48,FALSE),"")</f>
        <v/>
      </c>
      <c r="AH33" s="90" t="str">
        <f>IFERROR(VLOOKUP(AH$9,#REF!,48,FALSE),"")</f>
        <v/>
      </c>
      <c r="AI33" s="90" t="str">
        <f>IFERROR(VLOOKUP(AI$9,#REF!,48,FALSE),"")</f>
        <v/>
      </c>
      <c r="AJ33" s="90" t="str">
        <f>IFERROR(VLOOKUP(AJ$9,#REF!,48,FALSE),"")</f>
        <v/>
      </c>
      <c r="AK33" s="90" t="str">
        <f>IFERROR(VLOOKUP(ADA$9,#REF!,48,FALSE),"")</f>
        <v/>
      </c>
      <c r="AL33" s="90" t="str">
        <f>IFERROR(VLOOKUP(AL$9,#REF!,48,FALSE),"")</f>
        <v/>
      </c>
      <c r="AM33" s="90" t="str">
        <f>IFERROR(VLOOKUP(AM$9,#REF!,48,FALSE),"")</f>
        <v/>
      </c>
      <c r="AN33" s="90" t="str">
        <f>IFERROR(VLOOKUP(AN$9,#REF!,48,FALSE),"")</f>
        <v/>
      </c>
      <c r="AO33" s="90" t="str">
        <f>IFERROR(VLOOKUP(AO$9,#REF!,48,FALSE),"")</f>
        <v/>
      </c>
      <c r="AP33" s="90" t="str">
        <f>IFERROR(VLOOKUP(AP$9,#REF!,48,FALSE),"")</f>
        <v/>
      </c>
      <c r="AQ33" s="72" t="e">
        <f>#REF!</f>
        <v>#REF!</v>
      </c>
      <c r="AR33" s="73"/>
      <c r="AS33" s="91" t="s">
        <v>14</v>
      </c>
      <c r="AT33" s="91"/>
      <c r="AU33" s="91"/>
    </row>
    <row r="34" spans="1:47" ht="11.1" customHeight="1">
      <c r="A34" s="93">
        <v>19</v>
      </c>
      <c r="B34" s="65" t="s">
        <v>15</v>
      </c>
      <c r="C34" s="96" t="s">
        <v>78</v>
      </c>
      <c r="D34" s="69" t="s">
        <v>370</v>
      </c>
      <c r="E34" s="68" t="e">
        <f t="shared" si="6"/>
        <v>#VALUE!</v>
      </c>
      <c r="F34" s="69" t="s">
        <v>370</v>
      </c>
      <c r="G34" s="68" t="e">
        <f t="shared" si="7"/>
        <v>#VALUE!</v>
      </c>
      <c r="H34" s="69" t="s">
        <v>370</v>
      </c>
      <c r="I34" s="68" t="e">
        <f t="shared" si="8"/>
        <v>#VALUE!</v>
      </c>
      <c r="J34" s="69" t="s">
        <v>370</v>
      </c>
      <c r="K34" s="68" t="e">
        <f t="shared" si="9"/>
        <v>#VALUE!</v>
      </c>
      <c r="L34" s="69" t="s">
        <v>370</v>
      </c>
      <c r="M34" s="68" t="e">
        <f t="shared" si="10"/>
        <v>#VALUE!</v>
      </c>
      <c r="N34" s="69" t="s">
        <v>370</v>
      </c>
      <c r="O34" s="68" t="e">
        <f t="shared" si="11"/>
        <v>#VALUE!</v>
      </c>
      <c r="P34" s="101"/>
      <c r="Q34" s="68"/>
      <c r="R34" s="102"/>
      <c r="S34" s="68"/>
      <c r="T34" s="69"/>
      <c r="U34" s="68"/>
      <c r="V34" s="69"/>
      <c r="W34" s="68"/>
      <c r="X34" s="69"/>
      <c r="Y34" s="68"/>
      <c r="Z34" s="89" t="str">
        <f>IFERROR(VLOOKUP(Z$9,#REF!,49,FALSE),"")</f>
        <v/>
      </c>
      <c r="AA34" s="90" t="str">
        <f>IFERROR(VLOOKUP(AA$9,#REF!,49,FALSE),"")</f>
        <v/>
      </c>
      <c r="AB34" s="90" t="str">
        <f>IFERROR(VLOOKUP(AB$9,#REF!,49,FALSE),"")</f>
        <v/>
      </c>
      <c r="AC34" s="90" t="str">
        <f>IFERROR(VLOOKUP(AC$9,#REF!,49,FALSE),"")</f>
        <v/>
      </c>
      <c r="AD34" s="90" t="str">
        <f>IFERROR(VLOOKUP(AD$9,#REF!,49,FALSE),"")</f>
        <v/>
      </c>
      <c r="AE34" s="90" t="str">
        <f>IFERROR(VLOOKUP(AE$9,#REF!,49,FALSE),"")</f>
        <v/>
      </c>
      <c r="AF34" s="90" t="str">
        <f>IFERROR(VLOOKUP(AF$9,#REF!,49,FALSE),"")</f>
        <v/>
      </c>
      <c r="AG34" s="90" t="str">
        <f>IFERROR(VLOOKUP(AG$9,#REF!,49,FALSE),"")</f>
        <v/>
      </c>
      <c r="AH34" s="90" t="str">
        <f>IFERROR(VLOOKUP(AH$9,#REF!,49,FALSE),"")</f>
        <v/>
      </c>
      <c r="AI34" s="90" t="str">
        <f>IFERROR(VLOOKUP(AI$9,#REF!,49,FALSE),"")</f>
        <v/>
      </c>
      <c r="AJ34" s="90" t="str">
        <f>IFERROR(VLOOKUP(AJ$9,#REF!,49,FALSE),"")</f>
        <v/>
      </c>
      <c r="AK34" s="90" t="str">
        <f>IFERROR(VLOOKUP(ADA$9,#REF!,49,FALSE),"")</f>
        <v/>
      </c>
      <c r="AL34" s="90" t="str">
        <f>IFERROR(VLOOKUP(AL$9,#REF!,49,FALSE),"")</f>
        <v/>
      </c>
      <c r="AM34" s="90" t="str">
        <f>IFERROR(VLOOKUP(AM$9,#REF!,49,FALSE),"")</f>
        <v/>
      </c>
      <c r="AN34" s="90" t="str">
        <f>IFERROR(VLOOKUP(AN$9,#REF!,49,FALSE),"")</f>
        <v/>
      </c>
      <c r="AO34" s="90" t="str">
        <f>IFERROR(VLOOKUP(AO$9,#REF!,49,FALSE),"")</f>
        <v/>
      </c>
      <c r="AP34" s="90" t="str">
        <f>IFERROR(VLOOKUP(AP$9,#REF!,49,FALSE),"")</f>
        <v/>
      </c>
      <c r="AQ34" s="72" t="e">
        <f>#REF!</f>
        <v>#REF!</v>
      </c>
      <c r="AR34" s="73"/>
      <c r="AS34" s="91" t="s">
        <v>15</v>
      </c>
      <c r="AT34" s="91"/>
      <c r="AU34" s="91"/>
    </row>
    <row r="35" spans="1:47" ht="11.1" customHeight="1">
      <c r="A35" s="93">
        <v>20</v>
      </c>
      <c r="B35" s="65" t="s">
        <v>16</v>
      </c>
      <c r="C35" s="96" t="s">
        <v>78</v>
      </c>
      <c r="D35" s="69" t="s">
        <v>370</v>
      </c>
      <c r="E35" s="68" t="e">
        <f t="shared" si="6"/>
        <v>#VALUE!</v>
      </c>
      <c r="F35" s="69" t="s">
        <v>370</v>
      </c>
      <c r="G35" s="68" t="e">
        <f t="shared" si="7"/>
        <v>#VALUE!</v>
      </c>
      <c r="H35" s="69" t="s">
        <v>370</v>
      </c>
      <c r="I35" s="68" t="e">
        <f t="shared" si="8"/>
        <v>#VALUE!</v>
      </c>
      <c r="J35" s="69" t="s">
        <v>370</v>
      </c>
      <c r="K35" s="68" t="e">
        <f t="shared" si="9"/>
        <v>#VALUE!</v>
      </c>
      <c r="L35" s="69" t="s">
        <v>370</v>
      </c>
      <c r="M35" s="68" t="e">
        <f t="shared" si="10"/>
        <v>#VALUE!</v>
      </c>
      <c r="N35" s="69" t="s">
        <v>370</v>
      </c>
      <c r="O35" s="68" t="e">
        <f t="shared" si="11"/>
        <v>#VALUE!</v>
      </c>
      <c r="P35" s="101"/>
      <c r="Q35" s="68"/>
      <c r="R35" s="102"/>
      <c r="S35" s="68"/>
      <c r="T35" s="69"/>
      <c r="U35" s="68"/>
      <c r="V35" s="69"/>
      <c r="W35" s="68"/>
      <c r="X35" s="69"/>
      <c r="Y35" s="68"/>
      <c r="Z35" s="89" t="str">
        <f>IFERROR(VLOOKUP(Z$9,#REF!,50,FALSE),"")</f>
        <v/>
      </c>
      <c r="AA35" s="90" t="str">
        <f>IFERROR(VLOOKUP(AA$9,#REF!,50,FALSE),"")</f>
        <v/>
      </c>
      <c r="AB35" s="90" t="str">
        <f>IFERROR(VLOOKUP(AB$9,#REF!,50,FALSE),"")</f>
        <v/>
      </c>
      <c r="AC35" s="90" t="str">
        <f>IFERROR(VLOOKUP(AC$9,#REF!,50,FALSE),"")</f>
        <v/>
      </c>
      <c r="AD35" s="90" t="str">
        <f>IFERROR(VLOOKUP(AD$9,#REF!,50,FALSE),"")</f>
        <v/>
      </c>
      <c r="AE35" s="90" t="str">
        <f>IFERROR(VLOOKUP(AE$9,#REF!,50,FALSE),"")</f>
        <v/>
      </c>
      <c r="AF35" s="90" t="str">
        <f>IFERROR(VLOOKUP(AF$9,#REF!,50,FALSE),"")</f>
        <v/>
      </c>
      <c r="AG35" s="90" t="str">
        <f>IFERROR(VLOOKUP(AG$9,#REF!,50,FALSE),"")</f>
        <v/>
      </c>
      <c r="AH35" s="90" t="str">
        <f>IFERROR(VLOOKUP(AH$9,#REF!,50,FALSE),"")</f>
        <v/>
      </c>
      <c r="AI35" s="90" t="str">
        <f>IFERROR(VLOOKUP(AI$9,#REF!,50,FALSE),"")</f>
        <v/>
      </c>
      <c r="AJ35" s="90" t="str">
        <f>IFERROR(VLOOKUP(AJ$9,#REF!,50,FALSE),"")</f>
        <v/>
      </c>
      <c r="AK35" s="90" t="str">
        <f>IFERROR(VLOOKUP(ADA$9,#REF!,50,FALSE),"")</f>
        <v/>
      </c>
      <c r="AL35" s="90" t="str">
        <f>IFERROR(VLOOKUP(AL$9,#REF!,50,FALSE),"")</f>
        <v/>
      </c>
      <c r="AM35" s="90" t="str">
        <f>IFERROR(VLOOKUP(AM$9,#REF!,50,FALSE),"")</f>
        <v/>
      </c>
      <c r="AN35" s="90" t="str">
        <f>IFERROR(VLOOKUP(AN$9,#REF!,50,FALSE),"")</f>
        <v/>
      </c>
      <c r="AO35" s="90" t="str">
        <f>IFERROR(VLOOKUP(AO$9,#REF!,50,FALSE),"")</f>
        <v/>
      </c>
      <c r="AP35" s="90" t="str">
        <f>IFERROR(VLOOKUP(AP$9,#REF!,50,FALSE),"")</f>
        <v/>
      </c>
      <c r="AQ35" s="72" t="e">
        <f>#REF!</f>
        <v>#REF!</v>
      </c>
      <c r="AR35" s="73"/>
      <c r="AS35" s="91" t="s">
        <v>16</v>
      </c>
      <c r="AT35" s="91"/>
      <c r="AU35" s="91"/>
    </row>
    <row r="36" spans="1:47" ht="11.1" customHeight="1">
      <c r="A36" s="93">
        <v>21</v>
      </c>
      <c r="B36" s="65" t="s">
        <v>17</v>
      </c>
      <c r="C36" s="96" t="s">
        <v>78</v>
      </c>
      <c r="D36" s="69">
        <v>0</v>
      </c>
      <c r="E36" s="104"/>
      <c r="F36" s="69">
        <v>0</v>
      </c>
      <c r="G36" s="104"/>
      <c r="H36" s="69">
        <v>0</v>
      </c>
      <c r="I36" s="104"/>
      <c r="J36" s="69">
        <v>0</v>
      </c>
      <c r="K36" s="104"/>
      <c r="L36" s="69">
        <v>0</v>
      </c>
      <c r="M36" s="104"/>
      <c r="N36" s="69">
        <v>0</v>
      </c>
      <c r="O36" s="104"/>
      <c r="P36" s="103"/>
      <c r="Q36" s="104"/>
      <c r="R36" s="104"/>
      <c r="S36" s="104"/>
      <c r="T36" s="69"/>
      <c r="U36" s="104"/>
      <c r="V36" s="69"/>
      <c r="W36" s="104"/>
      <c r="X36" s="69"/>
      <c r="Y36" s="104"/>
      <c r="Z36" s="89" t="str">
        <f>IFERROR(VLOOKUP(Z$9,#REF!,33,FALSE),"")</f>
        <v/>
      </c>
      <c r="AA36" s="90" t="str">
        <f>IFERROR(VLOOKUP(AA$9,#REF!,33,FALSE),"")</f>
        <v/>
      </c>
      <c r="AB36" s="90" t="str">
        <f>IFERROR(VLOOKUP(AB$9,#REF!,33,FALSE),"")</f>
        <v/>
      </c>
      <c r="AC36" s="90" t="str">
        <f>IFERROR(VLOOKUP(AC$9,#REF!,33,FALSE),"")</f>
        <v/>
      </c>
      <c r="AD36" s="90" t="str">
        <f>IFERROR(VLOOKUP(AD$9,#REF!,33,FALSE),"")</f>
        <v/>
      </c>
      <c r="AE36" s="90" t="str">
        <f>IFERROR(VLOOKUP(AE$9,#REF!,33,FALSE),"")</f>
        <v/>
      </c>
      <c r="AF36" s="90" t="str">
        <f>IFERROR(VLOOKUP(AF$9,#REF!,33,FALSE),"")</f>
        <v/>
      </c>
      <c r="AG36" s="90" t="str">
        <f>IFERROR(VLOOKUP(AG$9,#REF!,33,FALSE),"")</f>
        <v/>
      </c>
      <c r="AH36" s="90" t="str">
        <f>IFERROR(VLOOKUP(AH$9,#REF!,33,FALSE),"")</f>
        <v/>
      </c>
      <c r="AI36" s="90" t="str">
        <f>IFERROR(VLOOKUP(AI$9,#REF!,33,FALSE),"")</f>
        <v/>
      </c>
      <c r="AJ36" s="90" t="str">
        <f>IFERROR(VLOOKUP(AJ$9,#REF!,33,FALSE),"")</f>
        <v/>
      </c>
      <c r="AK36" s="90" t="str">
        <f>IFERROR(VLOOKUP(ADA$9,#REF!,33,FALSE),"")</f>
        <v/>
      </c>
      <c r="AL36" s="90" t="str">
        <f>IFERROR(VLOOKUP(AL$9,#REF!,33,FALSE),"")</f>
        <v/>
      </c>
      <c r="AM36" s="90" t="str">
        <f>IFERROR(VLOOKUP(AM$9,#REF!,33,FALSE),"")</f>
        <v/>
      </c>
      <c r="AN36" s="90" t="str">
        <f>IFERROR(VLOOKUP(AN$9,#REF!,33,FALSE),"")</f>
        <v/>
      </c>
      <c r="AO36" s="90" t="str">
        <f>IFERROR(VLOOKUP(AO$9,#REF!,33,FALSE),"")</f>
        <v/>
      </c>
      <c r="AP36" s="90" t="str">
        <f>IFERROR(VLOOKUP(AP$9,#REF!,33,FALSE),"")</f>
        <v/>
      </c>
      <c r="AQ36" s="72" t="e">
        <f>#REF!</f>
        <v>#REF!</v>
      </c>
      <c r="AR36" s="73"/>
      <c r="AS36" s="91" t="s">
        <v>17</v>
      </c>
      <c r="AT36" s="91"/>
      <c r="AU36" s="91"/>
    </row>
    <row r="37" spans="1:47" ht="11.1" customHeight="1">
      <c r="A37" s="93">
        <v>22</v>
      </c>
      <c r="B37" s="65" t="s">
        <v>18</v>
      </c>
      <c r="C37" s="96" t="s">
        <v>78</v>
      </c>
      <c r="D37" s="69">
        <v>0</v>
      </c>
      <c r="E37" s="102"/>
      <c r="F37" s="69">
        <v>0</v>
      </c>
      <c r="G37" s="102"/>
      <c r="H37" s="69">
        <v>0</v>
      </c>
      <c r="I37" s="102"/>
      <c r="J37" s="69">
        <v>0</v>
      </c>
      <c r="K37" s="102"/>
      <c r="L37" s="69">
        <v>0</v>
      </c>
      <c r="M37" s="102"/>
      <c r="N37" s="69">
        <v>0</v>
      </c>
      <c r="O37" s="102"/>
      <c r="P37" s="101"/>
      <c r="Q37" s="102"/>
      <c r="R37" s="102"/>
      <c r="S37" s="102"/>
      <c r="T37" s="69"/>
      <c r="U37" s="102"/>
      <c r="V37" s="69"/>
      <c r="W37" s="102"/>
      <c r="X37" s="69"/>
      <c r="Y37" s="102"/>
      <c r="Z37" s="89" t="str">
        <f>IFERROR(VLOOKUP(Z$9,#REF!,57,FALSE),"")</f>
        <v/>
      </c>
      <c r="AA37" s="90" t="str">
        <f>IFERROR(VLOOKUP(AA$9,#REF!,57,FALSE),"")</f>
        <v/>
      </c>
      <c r="AB37" s="90" t="str">
        <f>IFERROR(VLOOKUP(AB$9,#REF!,57,FALSE),"")</f>
        <v/>
      </c>
      <c r="AC37" s="90" t="str">
        <f>IFERROR(VLOOKUP(AC$9,#REF!,57,FALSE),"")</f>
        <v/>
      </c>
      <c r="AD37" s="90" t="str">
        <f>IFERROR(VLOOKUP(AD$9,#REF!,57,FALSE),"")</f>
        <v/>
      </c>
      <c r="AE37" s="90" t="str">
        <f>IFERROR(VLOOKUP(AE$9,#REF!,57,FALSE),"")</f>
        <v/>
      </c>
      <c r="AF37" s="90" t="str">
        <f>IFERROR(VLOOKUP(AF$9,#REF!,57,FALSE),"")</f>
        <v/>
      </c>
      <c r="AG37" s="90" t="str">
        <f>IFERROR(VLOOKUP(AG$9,#REF!,57,FALSE),"")</f>
        <v/>
      </c>
      <c r="AH37" s="90" t="str">
        <f>IFERROR(VLOOKUP(AH$9,#REF!,57,FALSE),"")</f>
        <v/>
      </c>
      <c r="AI37" s="90" t="str">
        <f>IFERROR(VLOOKUP(AI$9,#REF!,57,FALSE),"")</f>
        <v/>
      </c>
      <c r="AJ37" s="90" t="str">
        <f>IFERROR(VLOOKUP(AJ$9,#REF!,57,FALSE),"")</f>
        <v/>
      </c>
      <c r="AK37" s="90" t="str">
        <f>IFERROR(VLOOKUP(ADA$9,#REF!,57,FALSE),"")</f>
        <v/>
      </c>
      <c r="AL37" s="90" t="str">
        <f>IFERROR(VLOOKUP(AL$9,#REF!,57,FALSE),"")</f>
        <v/>
      </c>
      <c r="AM37" s="90" t="str">
        <f>IFERROR(VLOOKUP(AM$9,#REF!,57,FALSE),"")</f>
        <v/>
      </c>
      <c r="AN37" s="90" t="str">
        <f>IFERROR(VLOOKUP(AN$9,#REF!,57,FALSE),"")</f>
        <v/>
      </c>
      <c r="AO37" s="90" t="str">
        <f>IFERROR(VLOOKUP(AO$9,#REF!,57,FALSE),"")</f>
        <v/>
      </c>
      <c r="AP37" s="90" t="str">
        <f>IFERROR(VLOOKUP(AP$9,#REF!,57,FALSE),"")</f>
        <v/>
      </c>
      <c r="AQ37" s="72" t="e">
        <f>#REF!</f>
        <v>#REF!</v>
      </c>
      <c r="AR37" s="73"/>
      <c r="AS37" s="91" t="s">
        <v>18</v>
      </c>
      <c r="AT37" s="91"/>
      <c r="AU37" s="91"/>
    </row>
    <row r="38" spans="1:47" ht="11.1" customHeight="1">
      <c r="A38" s="93">
        <v>23</v>
      </c>
      <c r="B38" s="65" t="s">
        <v>19</v>
      </c>
      <c r="C38" s="96" t="s">
        <v>78</v>
      </c>
      <c r="D38" s="69" t="s">
        <v>370</v>
      </c>
      <c r="E38" s="190" t="e">
        <f>D38/1000</f>
        <v>#VALUE!</v>
      </c>
      <c r="F38" s="69" t="s">
        <v>370</v>
      </c>
      <c r="G38" s="190" t="e">
        <f>F38/1000</f>
        <v>#VALUE!</v>
      </c>
      <c r="H38" s="69" t="s">
        <v>370</v>
      </c>
      <c r="I38" s="190" t="e">
        <f>H38/1000</f>
        <v>#VALUE!</v>
      </c>
      <c r="J38" s="69" t="s">
        <v>370</v>
      </c>
      <c r="K38" s="190" t="e">
        <f>J38/1000</f>
        <v>#VALUE!</v>
      </c>
      <c r="L38" s="69" t="s">
        <v>370</v>
      </c>
      <c r="M38" s="190" t="e">
        <f>L38/1000</f>
        <v>#VALUE!</v>
      </c>
      <c r="N38" s="69" t="s">
        <v>370</v>
      </c>
      <c r="O38" s="190" t="e">
        <f>N38/1000</f>
        <v>#VALUE!</v>
      </c>
      <c r="P38" s="101"/>
      <c r="Q38" s="190"/>
      <c r="R38" s="102"/>
      <c r="S38" s="190"/>
      <c r="T38" s="69"/>
      <c r="U38" s="190"/>
      <c r="V38" s="69"/>
      <c r="W38" s="190"/>
      <c r="X38" s="69"/>
      <c r="Y38" s="190"/>
      <c r="Z38" s="89" t="str">
        <f>IFERROR(VLOOKUP(Z$9,#REF!,51,FALSE),"")</f>
        <v/>
      </c>
      <c r="AA38" s="90" t="str">
        <f>IFERROR(VLOOKUP(AA$9,#REF!,51,FALSE),"")</f>
        <v/>
      </c>
      <c r="AB38" s="90" t="str">
        <f>IFERROR(VLOOKUP(AB$9,#REF!,51,FALSE),"")</f>
        <v/>
      </c>
      <c r="AC38" s="90" t="str">
        <f>IFERROR(VLOOKUP(AC$9,#REF!,51,FALSE),"")</f>
        <v/>
      </c>
      <c r="AD38" s="90" t="str">
        <f>IFERROR(VLOOKUP(AD$9,#REF!,51,FALSE),"")</f>
        <v/>
      </c>
      <c r="AE38" s="90" t="str">
        <f>IFERROR(VLOOKUP(AE$9,#REF!,51,FALSE),"")</f>
        <v/>
      </c>
      <c r="AF38" s="90" t="str">
        <f>IFERROR(VLOOKUP(AF$9,#REF!,51,FALSE),"")</f>
        <v/>
      </c>
      <c r="AG38" s="90" t="str">
        <f>IFERROR(VLOOKUP(AG$9,#REF!,51,FALSE),"")</f>
        <v/>
      </c>
      <c r="AH38" s="90" t="str">
        <f>IFERROR(VLOOKUP(AH$9,#REF!,51,FALSE),"")</f>
        <v/>
      </c>
      <c r="AI38" s="90" t="str">
        <f>IFERROR(VLOOKUP(AI$9,#REF!,51,FALSE),"")</f>
        <v/>
      </c>
      <c r="AJ38" s="90" t="str">
        <f>IFERROR(VLOOKUP(AJ$9,#REF!,51,FALSE),"")</f>
        <v/>
      </c>
      <c r="AK38" s="90" t="str">
        <f>IFERROR(VLOOKUP(ADA$9,#REF!,51,FALSE),"")</f>
        <v/>
      </c>
      <c r="AL38" s="90" t="str">
        <f>IFERROR(VLOOKUP(AL$9,#REF!,51,FALSE),"")</f>
        <v/>
      </c>
      <c r="AM38" s="90" t="str">
        <f>IFERROR(VLOOKUP(AM$9,#REF!,51,FALSE),"")</f>
        <v/>
      </c>
      <c r="AN38" s="90" t="str">
        <f>IFERROR(VLOOKUP(AN$9,#REF!,51,FALSE),"")</f>
        <v/>
      </c>
      <c r="AO38" s="90" t="str">
        <f>IFERROR(VLOOKUP(AO$9,#REF!,51,FALSE),"")</f>
        <v/>
      </c>
      <c r="AP38" s="90" t="str">
        <f>IFERROR(VLOOKUP(AP$9,#REF!,51,FALSE),"")</f>
        <v/>
      </c>
      <c r="AQ38" s="72" t="e">
        <f>#REF!</f>
        <v>#REF!</v>
      </c>
      <c r="AR38" s="73"/>
      <c r="AS38" s="91" t="s">
        <v>19</v>
      </c>
      <c r="AT38" s="91"/>
      <c r="AU38" s="91"/>
    </row>
    <row r="39" spans="1:47" ht="11.1" customHeight="1">
      <c r="A39" s="93">
        <v>24</v>
      </c>
      <c r="B39" s="65" t="s">
        <v>20</v>
      </c>
      <c r="C39" s="96" t="s">
        <v>78</v>
      </c>
      <c r="D39" s="69">
        <v>4.0000000000000001E-3</v>
      </c>
      <c r="E39" s="102"/>
      <c r="F39" s="69">
        <v>0.01</v>
      </c>
      <c r="G39" s="102"/>
      <c r="H39" s="69">
        <v>1.0999999999999999E-2</v>
      </c>
      <c r="I39" s="102"/>
      <c r="J39" s="69">
        <v>1.4E-2</v>
      </c>
      <c r="K39" s="102"/>
      <c r="L39" s="69">
        <v>7.0000000000000001E-3</v>
      </c>
      <c r="M39" s="102"/>
      <c r="N39" s="69">
        <v>0.01</v>
      </c>
      <c r="O39" s="102"/>
      <c r="P39" s="101"/>
      <c r="Q39" s="102"/>
      <c r="R39" s="102"/>
      <c r="S39" s="102"/>
      <c r="T39" s="69"/>
      <c r="U39" s="102"/>
      <c r="V39" s="69"/>
      <c r="W39" s="102"/>
      <c r="X39" s="69"/>
      <c r="Y39" s="102"/>
      <c r="Z39" s="89" t="str">
        <f>IFERROR(VLOOKUP(Z$9,#REF!,58,FALSE),"")</f>
        <v/>
      </c>
      <c r="AA39" s="90" t="str">
        <f>IFERROR(VLOOKUP(AA$9,#REF!,58,FALSE),"")</f>
        <v/>
      </c>
      <c r="AB39" s="90" t="str">
        <f>IFERROR(VLOOKUP(AB$9,#REF!,58,FALSE),"")</f>
        <v/>
      </c>
      <c r="AC39" s="90" t="str">
        <f>IFERROR(VLOOKUP(AC$9,#REF!,58,FALSE),"")</f>
        <v/>
      </c>
      <c r="AD39" s="90" t="str">
        <f>IFERROR(VLOOKUP(AD$9,#REF!,58,FALSE),"")</f>
        <v/>
      </c>
      <c r="AE39" s="90" t="str">
        <f>IFERROR(VLOOKUP(AE$9,#REF!,58,FALSE),"")</f>
        <v/>
      </c>
      <c r="AF39" s="90" t="str">
        <f>IFERROR(VLOOKUP(AF$9,#REF!,58,FALSE),"")</f>
        <v/>
      </c>
      <c r="AG39" s="90" t="str">
        <f>IFERROR(VLOOKUP(AG$9,#REF!,58,FALSE),"")</f>
        <v/>
      </c>
      <c r="AH39" s="90" t="str">
        <f>IFERROR(VLOOKUP(AH$9,#REF!,58,FALSE),"")</f>
        <v/>
      </c>
      <c r="AI39" s="90" t="str">
        <f>IFERROR(VLOOKUP(AI$9,#REF!,58,FALSE),"")</f>
        <v/>
      </c>
      <c r="AJ39" s="90" t="str">
        <f>IFERROR(VLOOKUP(AJ$9,#REF!,58,FALSE),"")</f>
        <v/>
      </c>
      <c r="AK39" s="90" t="str">
        <f>IFERROR(VLOOKUP(ADA$9,#REF!,58,FALSE),"")</f>
        <v/>
      </c>
      <c r="AL39" s="90" t="str">
        <f>IFERROR(VLOOKUP(AL$9,#REF!,58,FALSE),"")</f>
        <v/>
      </c>
      <c r="AM39" s="90" t="str">
        <f>IFERROR(VLOOKUP(AM$9,#REF!,58,FALSE),"")</f>
        <v/>
      </c>
      <c r="AN39" s="90" t="str">
        <f>IFERROR(VLOOKUP(AN$9,#REF!,58,FALSE),"")</f>
        <v/>
      </c>
      <c r="AO39" s="90" t="str">
        <f>IFERROR(VLOOKUP(AO$9,#REF!,58,FALSE),"")</f>
        <v/>
      </c>
      <c r="AP39" s="90" t="str">
        <f>IFERROR(VLOOKUP(AP$9,#REF!,58,FALSE),"")</f>
        <v/>
      </c>
      <c r="AQ39" s="72" t="e">
        <f>#REF!</f>
        <v>#REF!</v>
      </c>
      <c r="AR39" s="73"/>
      <c r="AS39" s="91" t="s">
        <v>20</v>
      </c>
      <c r="AT39" s="91"/>
      <c r="AU39" s="91"/>
    </row>
    <row r="40" spans="1:47" ht="11.1" customHeight="1">
      <c r="A40" s="93">
        <v>25</v>
      </c>
      <c r="B40" s="65" t="s">
        <v>21</v>
      </c>
      <c r="C40" s="96" t="s">
        <v>78</v>
      </c>
      <c r="D40" s="69" t="s">
        <v>370</v>
      </c>
      <c r="E40" s="190" t="e">
        <f>D40/1000</f>
        <v>#VALUE!</v>
      </c>
      <c r="F40" s="69" t="s">
        <v>370</v>
      </c>
      <c r="G40" s="190" t="e">
        <f>F40/1000</f>
        <v>#VALUE!</v>
      </c>
      <c r="H40" s="69" t="s">
        <v>370</v>
      </c>
      <c r="I40" s="190" t="e">
        <f>H40/1000</f>
        <v>#VALUE!</v>
      </c>
      <c r="J40" s="69" t="s">
        <v>370</v>
      </c>
      <c r="K40" s="190" t="e">
        <f>J40/1000</f>
        <v>#VALUE!</v>
      </c>
      <c r="L40" s="69" t="s">
        <v>370</v>
      </c>
      <c r="M40" s="190" t="e">
        <f>L40/1000</f>
        <v>#VALUE!</v>
      </c>
      <c r="N40" s="69" t="s">
        <v>370</v>
      </c>
      <c r="O40" s="190" t="e">
        <f>N40/1000</f>
        <v>#VALUE!</v>
      </c>
      <c r="P40" s="101"/>
      <c r="Q40" s="190"/>
      <c r="R40" s="102"/>
      <c r="S40" s="190"/>
      <c r="T40" s="69"/>
      <c r="U40" s="190"/>
      <c r="V40" s="69"/>
      <c r="W40" s="190"/>
      <c r="X40" s="69"/>
      <c r="Y40" s="190"/>
      <c r="Z40" s="89" t="str">
        <f>IFERROR(VLOOKUP(Z$9,#REF!,52,FALSE),"")</f>
        <v/>
      </c>
      <c r="AA40" s="90" t="str">
        <f>IFERROR(VLOOKUP(AA$9,#REF!,52,FALSE),"")</f>
        <v/>
      </c>
      <c r="AB40" s="90" t="str">
        <f>IFERROR(VLOOKUP(AB$9,#REF!,52,FALSE),"")</f>
        <v/>
      </c>
      <c r="AC40" s="90" t="str">
        <f>IFERROR(VLOOKUP(AC$9,#REF!,52,FALSE),"")</f>
        <v/>
      </c>
      <c r="AD40" s="90" t="str">
        <f>IFERROR(VLOOKUP(AD$9,#REF!,52,FALSE),"")</f>
        <v/>
      </c>
      <c r="AE40" s="90" t="str">
        <f>IFERROR(VLOOKUP(AE$9,#REF!,52,FALSE),"")</f>
        <v/>
      </c>
      <c r="AF40" s="90" t="str">
        <f>IFERROR(VLOOKUP(AF$9,#REF!,52,FALSE),"")</f>
        <v/>
      </c>
      <c r="AG40" s="90" t="str">
        <f>IFERROR(VLOOKUP(AG$9,#REF!,52,FALSE),"")</f>
        <v/>
      </c>
      <c r="AH40" s="90" t="str">
        <f>IFERROR(VLOOKUP(AH$9,#REF!,52,FALSE),"")</f>
        <v/>
      </c>
      <c r="AI40" s="90" t="str">
        <f>IFERROR(VLOOKUP(AI$9,#REF!,52,FALSE),"")</f>
        <v/>
      </c>
      <c r="AJ40" s="90" t="str">
        <f>IFERROR(VLOOKUP(AJ$9,#REF!,52,FALSE),"")</f>
        <v/>
      </c>
      <c r="AK40" s="90" t="str">
        <f>IFERROR(VLOOKUP(ADA$9,#REF!,52,FALSE),"")</f>
        <v/>
      </c>
      <c r="AL40" s="90" t="str">
        <f>IFERROR(VLOOKUP(AL$9,#REF!,52,FALSE),"")</f>
        <v/>
      </c>
      <c r="AM40" s="90" t="str">
        <f>IFERROR(VLOOKUP(AM$9,#REF!,52,FALSE),"")</f>
        <v/>
      </c>
      <c r="AN40" s="90" t="str">
        <f>IFERROR(VLOOKUP(AN$9,#REF!,52,FALSE),"")</f>
        <v/>
      </c>
      <c r="AO40" s="90" t="str">
        <f>IFERROR(VLOOKUP(AO$9,#REF!,52,FALSE),"")</f>
        <v/>
      </c>
      <c r="AP40" s="90" t="str">
        <f>IFERROR(VLOOKUP(AP$9,#REF!,52,FALSE),"")</f>
        <v/>
      </c>
      <c r="AQ40" s="72" t="e">
        <f>#REF!</f>
        <v>#REF!</v>
      </c>
      <c r="AR40" s="73"/>
      <c r="AS40" s="91" t="s">
        <v>21</v>
      </c>
      <c r="AT40" s="91"/>
      <c r="AU40" s="91"/>
    </row>
    <row r="41" spans="1:47" ht="11.1" customHeight="1">
      <c r="A41" s="93">
        <v>26</v>
      </c>
      <c r="B41" s="65" t="s">
        <v>22</v>
      </c>
      <c r="C41" s="96" t="s">
        <v>78</v>
      </c>
      <c r="D41" s="69">
        <v>0</v>
      </c>
      <c r="E41" s="102"/>
      <c r="F41" s="69">
        <v>0</v>
      </c>
      <c r="G41" s="102"/>
      <c r="H41" s="69">
        <v>0</v>
      </c>
      <c r="I41" s="102"/>
      <c r="J41" s="69">
        <v>0</v>
      </c>
      <c r="K41" s="102"/>
      <c r="L41" s="69">
        <v>0</v>
      </c>
      <c r="M41" s="102"/>
      <c r="N41" s="69">
        <v>0</v>
      </c>
      <c r="O41" s="102"/>
      <c r="P41" s="101"/>
      <c r="Q41" s="102"/>
      <c r="R41" s="102"/>
      <c r="S41" s="102"/>
      <c r="T41" s="69"/>
      <c r="U41" s="102"/>
      <c r="V41" s="69"/>
      <c r="W41" s="102"/>
      <c r="X41" s="69"/>
      <c r="Y41" s="102"/>
      <c r="Z41" s="89" t="str">
        <f>IFERROR(VLOOKUP(Z$9,#REF!,62,FALSE),"")</f>
        <v/>
      </c>
      <c r="AA41" s="90" t="str">
        <f>IFERROR(VLOOKUP(AA$9,#REF!,62,FALSE),"")</f>
        <v/>
      </c>
      <c r="AB41" s="90" t="str">
        <f>IFERROR(VLOOKUP(AB$9,#REF!,62,FALSE),"")</f>
        <v/>
      </c>
      <c r="AC41" s="90" t="str">
        <f>IFERROR(VLOOKUP(AC$9,#REF!,62,FALSE),"")</f>
        <v/>
      </c>
      <c r="AD41" s="90" t="str">
        <f>IFERROR(VLOOKUP(AD$9,#REF!,62,FALSE),"")</f>
        <v/>
      </c>
      <c r="AE41" s="90" t="str">
        <f>IFERROR(VLOOKUP(AE$9,#REF!,62,FALSE),"")</f>
        <v/>
      </c>
      <c r="AF41" s="90" t="str">
        <f>IFERROR(VLOOKUP(AF$9,#REF!,62,FALSE),"")</f>
        <v/>
      </c>
      <c r="AG41" s="90" t="str">
        <f>IFERROR(VLOOKUP(AG$9,#REF!,62,FALSE),"")</f>
        <v/>
      </c>
      <c r="AH41" s="90" t="str">
        <f>IFERROR(VLOOKUP(AH$9,#REF!,62,FALSE),"")</f>
        <v/>
      </c>
      <c r="AI41" s="90" t="str">
        <f>IFERROR(VLOOKUP(AI$9,#REF!,62,FALSE),"")</f>
        <v/>
      </c>
      <c r="AJ41" s="90" t="str">
        <f>IFERROR(VLOOKUP(AJ$9,#REF!,62,FALSE),"")</f>
        <v/>
      </c>
      <c r="AK41" s="90" t="str">
        <f>IFERROR(VLOOKUP(ADA$9,#REF!,62,FALSE),"")</f>
        <v/>
      </c>
      <c r="AL41" s="90" t="str">
        <f>IFERROR(VLOOKUP(AL$9,#REF!,62,FALSE),"")</f>
        <v/>
      </c>
      <c r="AM41" s="90" t="str">
        <f>IFERROR(VLOOKUP(AM$9,#REF!,62,FALSE),"")</f>
        <v/>
      </c>
      <c r="AN41" s="90" t="str">
        <f>IFERROR(VLOOKUP(AN$9,#REF!,62,FALSE),"")</f>
        <v/>
      </c>
      <c r="AO41" s="90" t="str">
        <f>IFERROR(VLOOKUP(AO$9,#REF!,62,FALSE),"")</f>
        <v/>
      </c>
      <c r="AP41" s="90" t="str">
        <f>IFERROR(VLOOKUP(AP$9,#REF!,62,FALSE),"")</f>
        <v/>
      </c>
      <c r="AQ41" s="72" t="e">
        <f>#REF!</f>
        <v>#REF!</v>
      </c>
      <c r="AR41" s="73"/>
      <c r="AS41" s="91" t="s">
        <v>22</v>
      </c>
      <c r="AT41" s="91"/>
      <c r="AU41" s="91"/>
    </row>
    <row r="42" spans="1:47" ht="11.1" customHeight="1">
      <c r="A42" s="93">
        <v>27</v>
      </c>
      <c r="B42" s="65" t="s">
        <v>23</v>
      </c>
      <c r="C42" s="96" t="s">
        <v>78</v>
      </c>
      <c r="D42" s="69" t="s">
        <v>370</v>
      </c>
      <c r="E42" s="68" t="e">
        <f>D42/1000</f>
        <v>#VALUE!</v>
      </c>
      <c r="F42" s="69" t="s">
        <v>370</v>
      </c>
      <c r="G42" s="68" t="e">
        <f>F42/1000</f>
        <v>#VALUE!</v>
      </c>
      <c r="H42" s="69" t="s">
        <v>370</v>
      </c>
      <c r="I42" s="68" t="e">
        <f>H42/1000</f>
        <v>#VALUE!</v>
      </c>
      <c r="J42" s="69" t="s">
        <v>370</v>
      </c>
      <c r="K42" s="68" t="e">
        <f>J42/1000</f>
        <v>#VALUE!</v>
      </c>
      <c r="L42" s="69" t="s">
        <v>370</v>
      </c>
      <c r="M42" s="68" t="e">
        <f>L42/1000</f>
        <v>#VALUE!</v>
      </c>
      <c r="N42" s="69" t="s">
        <v>370</v>
      </c>
      <c r="O42" s="68" t="e">
        <f>N42/1000</f>
        <v>#VALUE!</v>
      </c>
      <c r="P42" s="101"/>
      <c r="Q42" s="68"/>
      <c r="R42" s="102"/>
      <c r="S42" s="68"/>
      <c r="T42" s="69"/>
      <c r="U42" s="68"/>
      <c r="V42" s="69"/>
      <c r="W42" s="68"/>
      <c r="X42" s="69"/>
      <c r="Y42" s="68"/>
      <c r="Z42" s="89" t="str">
        <f>IFERROR(VLOOKUP(Z$9,#REF!,55,FALSE),"")</f>
        <v/>
      </c>
      <c r="AA42" s="90" t="str">
        <f>IFERROR(VLOOKUP(AA$9,#REF!,55,FALSE),"")</f>
        <v/>
      </c>
      <c r="AB42" s="90" t="str">
        <f>IFERROR(VLOOKUP(AB$9,#REF!,55,FALSE),"")</f>
        <v/>
      </c>
      <c r="AC42" s="90" t="str">
        <f>IFERROR(VLOOKUP(AC$9,#REF!,55,FALSE),"")</f>
        <v/>
      </c>
      <c r="AD42" s="90" t="str">
        <f>IFERROR(VLOOKUP(AD$9,#REF!,55,FALSE),"")</f>
        <v/>
      </c>
      <c r="AE42" s="90" t="str">
        <f>IFERROR(VLOOKUP(AE$9,#REF!,55,FALSE),"")</f>
        <v/>
      </c>
      <c r="AF42" s="90" t="str">
        <f>IFERROR(VLOOKUP(AF$9,#REF!,55,FALSE),"")</f>
        <v/>
      </c>
      <c r="AG42" s="90" t="str">
        <f>IFERROR(VLOOKUP(AG$9,#REF!,55,FALSE),"")</f>
        <v/>
      </c>
      <c r="AH42" s="90" t="str">
        <f>IFERROR(VLOOKUP(AH$9,#REF!,55,FALSE),"")</f>
        <v/>
      </c>
      <c r="AI42" s="90" t="str">
        <f>IFERROR(VLOOKUP(AI$9,#REF!,55,FALSE),"")</f>
        <v/>
      </c>
      <c r="AJ42" s="90" t="str">
        <f>IFERROR(VLOOKUP(AJ$9,#REF!,55,FALSE),"")</f>
        <v/>
      </c>
      <c r="AK42" s="90" t="str">
        <f>IFERROR(VLOOKUP(ADA$9,#REF!,55,FALSE),"")</f>
        <v/>
      </c>
      <c r="AL42" s="90" t="str">
        <f>IFERROR(VLOOKUP(AL$9,#REF!,55,FALSE),"")</f>
        <v/>
      </c>
      <c r="AM42" s="90" t="str">
        <f>IFERROR(VLOOKUP(AM$9,#REF!,55,FALSE),"")</f>
        <v/>
      </c>
      <c r="AN42" s="90" t="str">
        <f>IFERROR(VLOOKUP(AN$9,#REF!,55,FALSE),"")</f>
        <v/>
      </c>
      <c r="AO42" s="90" t="str">
        <f>IFERROR(VLOOKUP(AO$9,#REF!,55,FALSE),"")</f>
        <v/>
      </c>
      <c r="AP42" s="90" t="str">
        <f>IFERROR(VLOOKUP(AP$9,#REF!,55,FALSE),"")</f>
        <v/>
      </c>
      <c r="AQ42" s="72" t="e">
        <f>#REF!</f>
        <v>#REF!</v>
      </c>
      <c r="AR42" s="73"/>
      <c r="AS42" s="91" t="s">
        <v>23</v>
      </c>
      <c r="AT42" s="91"/>
      <c r="AU42" s="91"/>
    </row>
    <row r="43" spans="1:47" ht="11.1" customHeight="1">
      <c r="A43" s="93">
        <v>28</v>
      </c>
      <c r="B43" s="65" t="s">
        <v>24</v>
      </c>
      <c r="C43" s="96" t="s">
        <v>78</v>
      </c>
      <c r="D43" s="69">
        <v>6.0000000000000001E-3</v>
      </c>
      <c r="E43" s="102"/>
      <c r="F43" s="69">
        <v>1.7000000000000001E-2</v>
      </c>
      <c r="G43" s="102"/>
      <c r="H43" s="69">
        <v>1.4E-2</v>
      </c>
      <c r="I43" s="102"/>
      <c r="J43" s="69">
        <v>2.1000000000000001E-2</v>
      </c>
      <c r="K43" s="102"/>
      <c r="L43" s="69">
        <v>0.01</v>
      </c>
      <c r="M43" s="102"/>
      <c r="N43" s="69">
        <v>1.7000000000000001E-2</v>
      </c>
      <c r="O43" s="102"/>
      <c r="P43" s="101"/>
      <c r="Q43" s="102"/>
      <c r="R43" s="102"/>
      <c r="S43" s="102"/>
      <c r="T43" s="69"/>
      <c r="U43" s="102"/>
      <c r="V43" s="69"/>
      <c r="W43" s="102"/>
      <c r="X43" s="69"/>
      <c r="Y43" s="102"/>
      <c r="Z43" s="89" t="str">
        <f>IFERROR(VLOOKUP(Z$9,#REF!,59,FALSE),"")</f>
        <v/>
      </c>
      <c r="AA43" s="90" t="str">
        <f>IFERROR(VLOOKUP(AA$9,#REF!,59,FALSE),"")</f>
        <v/>
      </c>
      <c r="AB43" s="90" t="str">
        <f>IFERROR(VLOOKUP(AB$9,#REF!,59,FALSE),"")</f>
        <v/>
      </c>
      <c r="AC43" s="90" t="str">
        <f>IFERROR(VLOOKUP(AC$9,#REF!,59,FALSE),"")</f>
        <v/>
      </c>
      <c r="AD43" s="90" t="str">
        <f>IFERROR(VLOOKUP(AD$9,#REF!,59,FALSE),"")</f>
        <v/>
      </c>
      <c r="AE43" s="90" t="str">
        <f>IFERROR(VLOOKUP(AE$9,#REF!,59,FALSE),"")</f>
        <v/>
      </c>
      <c r="AF43" s="90" t="str">
        <f>IFERROR(VLOOKUP(AF$9,#REF!,59,FALSE),"")</f>
        <v/>
      </c>
      <c r="AG43" s="90" t="str">
        <f>IFERROR(VLOOKUP(AG$9,#REF!,59,FALSE),"")</f>
        <v/>
      </c>
      <c r="AH43" s="90" t="str">
        <f>IFERROR(VLOOKUP(AH$9,#REF!,59,FALSE),"")</f>
        <v/>
      </c>
      <c r="AI43" s="90" t="str">
        <f>IFERROR(VLOOKUP(AI$9,#REF!,59,FALSE),"")</f>
        <v/>
      </c>
      <c r="AJ43" s="90" t="str">
        <f>IFERROR(VLOOKUP(AJ$9,#REF!,59,FALSE),"")</f>
        <v/>
      </c>
      <c r="AK43" s="90" t="str">
        <f>IFERROR(VLOOKUP(ADA$9,#REF!,59,FALSE),"")</f>
        <v/>
      </c>
      <c r="AL43" s="90" t="str">
        <f>IFERROR(VLOOKUP(AL$9,#REF!,59,FALSE),"")</f>
        <v/>
      </c>
      <c r="AM43" s="90" t="str">
        <f>IFERROR(VLOOKUP(AM$9,#REF!,59,FALSE),"")</f>
        <v/>
      </c>
      <c r="AN43" s="90" t="str">
        <f>IFERROR(VLOOKUP(AN$9,#REF!,59,FALSE),"")</f>
        <v/>
      </c>
      <c r="AO43" s="90" t="str">
        <f>IFERROR(VLOOKUP(AO$9,#REF!,59,FALSE),"")</f>
        <v/>
      </c>
      <c r="AP43" s="90" t="str">
        <f>IFERROR(VLOOKUP(AP$9,#REF!,59,FALSE),"")</f>
        <v/>
      </c>
      <c r="AQ43" s="72" t="e">
        <f>#REF!</f>
        <v>#REF!</v>
      </c>
      <c r="AR43" s="73"/>
      <c r="AS43" s="91" t="s">
        <v>24</v>
      </c>
      <c r="AT43" s="91"/>
      <c r="AU43" s="91"/>
    </row>
    <row r="44" spans="1:47" ht="11.1" customHeight="1">
      <c r="A44" s="93">
        <v>29</v>
      </c>
      <c r="B44" s="65" t="s">
        <v>25</v>
      </c>
      <c r="C44" s="96" t="s">
        <v>78</v>
      </c>
      <c r="D44" s="69" t="s">
        <v>370</v>
      </c>
      <c r="E44" s="190" t="e">
        <f t="shared" ref="E44" si="12">D44/1000</f>
        <v>#VALUE!</v>
      </c>
      <c r="F44" s="69" t="s">
        <v>370</v>
      </c>
      <c r="G44" s="190" t="e">
        <f t="shared" ref="G44" si="13">F44/1000</f>
        <v>#VALUE!</v>
      </c>
      <c r="H44" s="69" t="s">
        <v>370</v>
      </c>
      <c r="I44" s="190" t="e">
        <f t="shared" ref="I44" si="14">H44/1000</f>
        <v>#VALUE!</v>
      </c>
      <c r="J44" s="69" t="s">
        <v>370</v>
      </c>
      <c r="K44" s="190" t="e">
        <f t="shared" ref="K44" si="15">J44/1000</f>
        <v>#VALUE!</v>
      </c>
      <c r="L44" s="69" t="s">
        <v>370</v>
      </c>
      <c r="M44" s="190" t="e">
        <f t="shared" ref="M44" si="16">L44/1000</f>
        <v>#VALUE!</v>
      </c>
      <c r="N44" s="69" t="s">
        <v>370</v>
      </c>
      <c r="O44" s="190" t="e">
        <f t="shared" ref="O44" si="17">N44/1000</f>
        <v>#VALUE!</v>
      </c>
      <c r="P44" s="101"/>
      <c r="Q44" s="190"/>
      <c r="R44" s="102"/>
      <c r="S44" s="190"/>
      <c r="T44" s="69"/>
      <c r="U44" s="190"/>
      <c r="V44" s="69"/>
      <c r="W44" s="190"/>
      <c r="X44" s="69"/>
      <c r="Y44" s="190"/>
      <c r="Z44" s="89" t="str">
        <f>IFERROR(VLOOKUP(Z$9,#REF!,53,FALSE),"")</f>
        <v/>
      </c>
      <c r="AA44" s="90" t="str">
        <f>IFERROR(VLOOKUP(AA$9,#REF!,53,FALSE),"")</f>
        <v/>
      </c>
      <c r="AB44" s="90" t="str">
        <f>IFERROR(VLOOKUP(AB$9,#REF!,53,FALSE),"")</f>
        <v/>
      </c>
      <c r="AC44" s="90" t="str">
        <f>IFERROR(VLOOKUP(AC$9,#REF!,53,FALSE),"")</f>
        <v/>
      </c>
      <c r="AD44" s="90" t="str">
        <f>IFERROR(VLOOKUP(AD$9,#REF!,53,FALSE),"")</f>
        <v/>
      </c>
      <c r="AE44" s="90" t="str">
        <f>IFERROR(VLOOKUP(AE$9,#REF!,53,FALSE),"")</f>
        <v/>
      </c>
      <c r="AF44" s="90" t="str">
        <f>IFERROR(VLOOKUP(AF$9,#REF!,53,FALSE),"")</f>
        <v/>
      </c>
      <c r="AG44" s="90" t="str">
        <f>IFERROR(VLOOKUP(AG$9,#REF!,53,FALSE),"")</f>
        <v/>
      </c>
      <c r="AH44" s="90" t="str">
        <f>IFERROR(VLOOKUP(AH$9,#REF!,53,FALSE),"")</f>
        <v/>
      </c>
      <c r="AI44" s="90" t="str">
        <f>IFERROR(VLOOKUP(AI$9,#REF!,53,FALSE),"")</f>
        <v/>
      </c>
      <c r="AJ44" s="90" t="str">
        <f>IFERROR(VLOOKUP(AJ$9,#REF!,53,FALSE),"")</f>
        <v/>
      </c>
      <c r="AK44" s="90" t="str">
        <f>IFERROR(VLOOKUP(ADA$9,#REF!,53,FALSE),"")</f>
        <v/>
      </c>
      <c r="AL44" s="90" t="str">
        <f>IFERROR(VLOOKUP(AL$9,#REF!,53,FALSE),"")</f>
        <v/>
      </c>
      <c r="AM44" s="90" t="str">
        <f>IFERROR(VLOOKUP(AM$9,#REF!,53,FALSE),"")</f>
        <v/>
      </c>
      <c r="AN44" s="90" t="str">
        <f>IFERROR(VLOOKUP(AN$9,#REF!,53,FALSE),"")</f>
        <v/>
      </c>
      <c r="AO44" s="90" t="str">
        <f>IFERROR(VLOOKUP(AO$9,#REF!,53,FALSE),"")</f>
        <v/>
      </c>
      <c r="AP44" s="90" t="str">
        <f>IFERROR(VLOOKUP(AP$9,#REF!,53,FALSE),"")</f>
        <v/>
      </c>
      <c r="AQ44" s="72" t="e">
        <f>#REF!</f>
        <v>#REF!</v>
      </c>
      <c r="AR44" s="73"/>
      <c r="AS44" s="91" t="s">
        <v>25</v>
      </c>
      <c r="AT44" s="91"/>
      <c r="AU44" s="91"/>
    </row>
    <row r="45" spans="1:47" ht="11.1" customHeight="1">
      <c r="A45" s="93">
        <v>30</v>
      </c>
      <c r="B45" s="65" t="s">
        <v>26</v>
      </c>
      <c r="C45" s="96" t="s">
        <v>78</v>
      </c>
      <c r="D45" s="69" t="s">
        <v>370</v>
      </c>
      <c r="E45" s="190" t="e">
        <f t="shared" ref="E45" si="18">D45/1000</f>
        <v>#VALUE!</v>
      </c>
      <c r="F45" s="69" t="s">
        <v>370</v>
      </c>
      <c r="G45" s="190" t="e">
        <f t="shared" ref="G45" si="19">F45/1000</f>
        <v>#VALUE!</v>
      </c>
      <c r="H45" s="69" t="s">
        <v>370</v>
      </c>
      <c r="I45" s="190" t="e">
        <f t="shared" ref="I45" si="20">H45/1000</f>
        <v>#VALUE!</v>
      </c>
      <c r="J45" s="69" t="s">
        <v>370</v>
      </c>
      <c r="K45" s="190" t="e">
        <f t="shared" ref="K45" si="21">J45/1000</f>
        <v>#VALUE!</v>
      </c>
      <c r="L45" s="69" t="s">
        <v>370</v>
      </c>
      <c r="M45" s="190" t="e">
        <f t="shared" ref="M45" si="22">L45/1000</f>
        <v>#VALUE!</v>
      </c>
      <c r="N45" s="69" t="s">
        <v>370</v>
      </c>
      <c r="O45" s="190" t="e">
        <f t="shared" ref="O45" si="23">N45/1000</f>
        <v>#VALUE!</v>
      </c>
      <c r="P45" s="101"/>
      <c r="Q45" s="190"/>
      <c r="R45" s="102"/>
      <c r="S45" s="190"/>
      <c r="T45" s="69"/>
      <c r="U45" s="190"/>
      <c r="V45" s="69"/>
      <c r="W45" s="190"/>
      <c r="X45" s="69"/>
      <c r="Y45" s="190"/>
      <c r="Z45" s="89" t="str">
        <f>IFERROR(VLOOKUP(Z$9,#REF!,54,FALSE),"")</f>
        <v/>
      </c>
      <c r="AA45" s="90" t="str">
        <f>IFERROR(VLOOKUP(AA$9,#REF!,54,FALSE),"")</f>
        <v/>
      </c>
      <c r="AB45" s="90" t="str">
        <f>IFERROR(VLOOKUP(AB$9,#REF!,54,FALSE),"")</f>
        <v/>
      </c>
      <c r="AC45" s="90" t="str">
        <f>IFERROR(VLOOKUP(AC$9,#REF!,54,FALSE),"")</f>
        <v/>
      </c>
      <c r="AD45" s="90" t="str">
        <f>IFERROR(VLOOKUP(AD$9,#REF!,54,FALSE),"")</f>
        <v/>
      </c>
      <c r="AE45" s="90" t="str">
        <f>IFERROR(VLOOKUP(AE$9,#REF!,54,FALSE),"")</f>
        <v/>
      </c>
      <c r="AF45" s="90" t="str">
        <f>IFERROR(VLOOKUP(AF$9,#REF!,54,FALSE),"")</f>
        <v/>
      </c>
      <c r="AG45" s="90" t="str">
        <f>IFERROR(VLOOKUP(AG$9,#REF!,54,FALSE),"")</f>
        <v/>
      </c>
      <c r="AH45" s="90" t="str">
        <f>IFERROR(VLOOKUP(AH$9,#REF!,54,FALSE),"")</f>
        <v/>
      </c>
      <c r="AI45" s="90" t="str">
        <f>IFERROR(VLOOKUP(AI$9,#REF!,54,FALSE),"")</f>
        <v/>
      </c>
      <c r="AJ45" s="90" t="str">
        <f>IFERROR(VLOOKUP(AJ$9,#REF!,54,FALSE),"")</f>
        <v/>
      </c>
      <c r="AK45" s="90" t="str">
        <f>IFERROR(VLOOKUP(ADA$9,#REF!,54,FALSE),"")</f>
        <v/>
      </c>
      <c r="AL45" s="90" t="str">
        <f>IFERROR(VLOOKUP(AL$9,#REF!,54,FALSE),"")</f>
        <v/>
      </c>
      <c r="AM45" s="90" t="str">
        <f>IFERROR(VLOOKUP(AM$9,#REF!,54,FALSE),"")</f>
        <v/>
      </c>
      <c r="AN45" s="90" t="str">
        <f>IFERROR(VLOOKUP(AN$9,#REF!,54,FALSE),"")</f>
        <v/>
      </c>
      <c r="AO45" s="90" t="str">
        <f>IFERROR(VLOOKUP(AO$9,#REF!,54,FALSE),"")</f>
        <v/>
      </c>
      <c r="AP45" s="90" t="str">
        <f>IFERROR(VLOOKUP(AP$9,#REF!,54,FALSE),"")</f>
        <v/>
      </c>
      <c r="AQ45" s="72" t="e">
        <f>#REF!</f>
        <v>#REF!</v>
      </c>
      <c r="AR45" s="73"/>
      <c r="AS45" s="91" t="s">
        <v>26</v>
      </c>
      <c r="AT45" s="91"/>
      <c r="AU45" s="91"/>
    </row>
    <row r="46" spans="1:47" ht="11.1" customHeight="1">
      <c r="A46" s="93">
        <v>31</v>
      </c>
      <c r="B46" s="65" t="s">
        <v>27</v>
      </c>
      <c r="C46" s="96" t="s">
        <v>78</v>
      </c>
      <c r="D46" s="69" t="s">
        <v>370</v>
      </c>
      <c r="E46" s="102"/>
      <c r="F46" s="69" t="s">
        <v>370</v>
      </c>
      <c r="G46" s="102"/>
      <c r="H46" s="69" t="s">
        <v>370</v>
      </c>
      <c r="I46" s="102"/>
      <c r="J46" s="69" t="s">
        <v>370</v>
      </c>
      <c r="K46" s="102"/>
      <c r="L46" s="69" t="s">
        <v>370</v>
      </c>
      <c r="M46" s="102"/>
      <c r="N46" s="69" t="s">
        <v>370</v>
      </c>
      <c r="O46" s="102"/>
      <c r="P46" s="101"/>
      <c r="Q46" s="102"/>
      <c r="R46" s="102"/>
      <c r="S46" s="102"/>
      <c r="T46" s="69"/>
      <c r="U46" s="102"/>
      <c r="V46" s="69"/>
      <c r="W46" s="102"/>
      <c r="X46" s="69"/>
      <c r="Y46" s="102"/>
      <c r="Z46" s="89" t="str">
        <f>IFERROR(VLOOKUP(Z$9,#REF!,65,FALSE),"")</f>
        <v/>
      </c>
      <c r="AA46" s="90" t="str">
        <f>IFERROR(VLOOKUP(AA$9,#REF!,65,FALSE),"")</f>
        <v/>
      </c>
      <c r="AB46" s="90" t="str">
        <f>IFERROR(VLOOKUP(AB$9,#REF!,65,FALSE),"")</f>
        <v/>
      </c>
      <c r="AC46" s="90" t="str">
        <f>IFERROR(VLOOKUP(AC$9,#REF!,65,FALSE),"")</f>
        <v/>
      </c>
      <c r="AD46" s="90" t="str">
        <f>IFERROR(VLOOKUP(AD$9,#REF!,65,FALSE),"")</f>
        <v/>
      </c>
      <c r="AE46" s="90" t="str">
        <f>IFERROR(VLOOKUP(AE$9,#REF!,65,FALSE),"")</f>
        <v/>
      </c>
      <c r="AF46" s="90" t="str">
        <f>IFERROR(VLOOKUP(AF$9,#REF!,65,FALSE),"")</f>
        <v/>
      </c>
      <c r="AG46" s="90" t="str">
        <f>IFERROR(VLOOKUP(AG$9,#REF!,65,FALSE),"")</f>
        <v/>
      </c>
      <c r="AH46" s="90" t="str">
        <f>IFERROR(VLOOKUP(AH$9,#REF!,65,FALSE),"")</f>
        <v/>
      </c>
      <c r="AI46" s="90" t="str">
        <f>IFERROR(VLOOKUP(AI$9,#REF!,65,FALSE),"")</f>
        <v/>
      </c>
      <c r="AJ46" s="90" t="str">
        <f>IFERROR(VLOOKUP(AJ$9,#REF!,65,FALSE),"")</f>
        <v/>
      </c>
      <c r="AK46" s="90" t="str">
        <f>IFERROR(VLOOKUP(ADA$9,#REF!,65,FALSE),"")</f>
        <v/>
      </c>
      <c r="AL46" s="90" t="str">
        <f>IFERROR(VLOOKUP(AL$9,#REF!,65,FALSE),"")</f>
        <v/>
      </c>
      <c r="AM46" s="90" t="str">
        <f>IFERROR(VLOOKUP(AM$9,#REF!,65,FALSE),"")</f>
        <v/>
      </c>
      <c r="AN46" s="90" t="str">
        <f>IFERROR(VLOOKUP(AN$9,#REF!,65,FALSE),"")</f>
        <v/>
      </c>
      <c r="AO46" s="90" t="str">
        <f>IFERROR(VLOOKUP(AO$9,#REF!,65,FALSE),"")</f>
        <v/>
      </c>
      <c r="AP46" s="90" t="str">
        <f>IFERROR(VLOOKUP(AP$9,#REF!,65,FALSE),"")</f>
        <v/>
      </c>
      <c r="AQ46" s="72" t="e">
        <f>#REF!</f>
        <v>#REF!</v>
      </c>
      <c r="AR46" s="73"/>
      <c r="AS46" s="91" t="s">
        <v>27</v>
      </c>
      <c r="AT46" s="91"/>
      <c r="AU46" s="91"/>
    </row>
    <row r="47" spans="1:47" ht="11.1" customHeight="1">
      <c r="A47" s="93">
        <v>32</v>
      </c>
      <c r="B47" s="65" t="s">
        <v>28</v>
      </c>
      <c r="C47" s="96" t="s">
        <v>78</v>
      </c>
      <c r="D47" s="69" t="s">
        <v>370</v>
      </c>
      <c r="E47" s="68" t="e">
        <f>D47/1000</f>
        <v>#VALUE!</v>
      </c>
      <c r="F47" s="69" t="s">
        <v>370</v>
      </c>
      <c r="G47" s="68" t="e">
        <f>F47/1000</f>
        <v>#VALUE!</v>
      </c>
      <c r="H47" s="69" t="s">
        <v>370</v>
      </c>
      <c r="I47" s="68" t="e">
        <f>H47/1000</f>
        <v>#VALUE!</v>
      </c>
      <c r="J47" s="69" t="s">
        <v>370</v>
      </c>
      <c r="K47" s="68" t="e">
        <f>J47/1000</f>
        <v>#VALUE!</v>
      </c>
      <c r="L47" s="69" t="s">
        <v>370</v>
      </c>
      <c r="M47" s="68" t="e">
        <f>L47/1000</f>
        <v>#VALUE!</v>
      </c>
      <c r="N47" s="69" t="s">
        <v>370</v>
      </c>
      <c r="O47" s="68" t="e">
        <f>N47/1000</f>
        <v>#VALUE!</v>
      </c>
      <c r="P47" s="101"/>
      <c r="Q47" s="68"/>
      <c r="R47" s="102"/>
      <c r="S47" s="68"/>
      <c r="T47" s="69"/>
      <c r="U47" s="68"/>
      <c r="V47" s="69"/>
      <c r="W47" s="68"/>
      <c r="X47" s="69"/>
      <c r="Y47" s="68"/>
      <c r="Z47" s="89" t="str">
        <f>IFERROR(VLOOKUP(Z$9,#REF!,18,FALSE),"")</f>
        <v/>
      </c>
      <c r="AA47" s="90" t="str">
        <f>IFERROR(VLOOKUP(AA$9,#REF!,18,FALSE),"")</f>
        <v/>
      </c>
      <c r="AB47" s="90" t="str">
        <f>IFERROR(VLOOKUP(AB$9,#REF!,18,FALSE),"")</f>
        <v/>
      </c>
      <c r="AC47" s="90" t="str">
        <f>IFERROR(VLOOKUP(AC$9,#REF!,18,FALSE),"")</f>
        <v/>
      </c>
      <c r="AD47" s="90" t="str">
        <f>IFERROR(VLOOKUP(AD$9,#REF!,18,FALSE),"")</f>
        <v/>
      </c>
      <c r="AE47" s="90" t="str">
        <f>IFERROR(VLOOKUP(AE$9,#REF!,18,FALSE),"")</f>
        <v/>
      </c>
      <c r="AF47" s="90" t="str">
        <f>IFERROR(VLOOKUP(AF$9,#REF!,18,FALSE),"")</f>
        <v/>
      </c>
      <c r="AG47" s="90" t="str">
        <f>IFERROR(VLOOKUP(AG$9,#REF!,18,FALSE),"")</f>
        <v/>
      </c>
      <c r="AH47" s="90" t="str">
        <f>IFERROR(VLOOKUP(AH$9,#REF!,18,FALSE),"")</f>
        <v/>
      </c>
      <c r="AI47" s="90" t="str">
        <f>IFERROR(VLOOKUP(AI$9,#REF!,18,FALSE),"")</f>
        <v/>
      </c>
      <c r="AJ47" s="90" t="str">
        <f>IFERROR(VLOOKUP(AJ$9,#REF!,18,FALSE),"")</f>
        <v/>
      </c>
      <c r="AK47" s="90" t="str">
        <f>IFERROR(VLOOKUP(ADA$9,#REF!,18,FALSE),"")</f>
        <v/>
      </c>
      <c r="AL47" s="90" t="str">
        <f>IFERROR(VLOOKUP(AL$9,#REF!,18,FALSE),"")</f>
        <v/>
      </c>
      <c r="AM47" s="90" t="str">
        <f>IFERROR(VLOOKUP(AM$9,#REF!,18,FALSE),"")</f>
        <v/>
      </c>
      <c r="AN47" s="90" t="str">
        <f>IFERROR(VLOOKUP(AN$9,#REF!,18,FALSE),"")</f>
        <v/>
      </c>
      <c r="AO47" s="90" t="str">
        <f>IFERROR(VLOOKUP(AO$9,#REF!,18,FALSE),"")</f>
        <v/>
      </c>
      <c r="AP47" s="90" t="str">
        <f>IFERROR(VLOOKUP(AP$9,#REF!,18,FALSE),"")</f>
        <v/>
      </c>
      <c r="AQ47" s="72" t="e">
        <f>#REF!</f>
        <v>#REF!</v>
      </c>
      <c r="AR47" s="73"/>
      <c r="AS47" s="91" t="s">
        <v>28</v>
      </c>
      <c r="AT47" s="91"/>
      <c r="AU47" s="91"/>
    </row>
    <row r="48" spans="1:47" ht="11.1" customHeight="1">
      <c r="A48" s="93">
        <v>33</v>
      </c>
      <c r="B48" s="65" t="s">
        <v>29</v>
      </c>
      <c r="C48" s="96" t="s">
        <v>78</v>
      </c>
      <c r="D48" s="69" t="s">
        <v>370</v>
      </c>
      <c r="E48" s="68" t="e">
        <f>D48/1000</f>
        <v>#VALUE!</v>
      </c>
      <c r="F48" s="69" t="s">
        <v>370</v>
      </c>
      <c r="G48" s="68" t="e">
        <f>F48/1000</f>
        <v>#VALUE!</v>
      </c>
      <c r="H48" s="69" t="s">
        <v>370</v>
      </c>
      <c r="I48" s="68" t="e">
        <f>H48/1000</f>
        <v>#VALUE!</v>
      </c>
      <c r="J48" s="69" t="s">
        <v>370</v>
      </c>
      <c r="K48" s="68" t="e">
        <f>J48/1000</f>
        <v>#VALUE!</v>
      </c>
      <c r="L48" s="69" t="s">
        <v>370</v>
      </c>
      <c r="M48" s="68" t="e">
        <f>L48/1000</f>
        <v>#VALUE!</v>
      </c>
      <c r="N48" s="69" t="s">
        <v>370</v>
      </c>
      <c r="O48" s="68" t="e">
        <f>N48/1000</f>
        <v>#VALUE!</v>
      </c>
      <c r="P48" s="103"/>
      <c r="Q48" s="68"/>
      <c r="R48" s="104"/>
      <c r="S48" s="68"/>
      <c r="T48" s="69"/>
      <c r="U48" s="68"/>
      <c r="V48" s="69"/>
      <c r="W48" s="68"/>
      <c r="X48" s="69"/>
      <c r="Y48" s="68"/>
      <c r="Z48" s="89" t="str">
        <f>IFERROR(VLOOKUP(Z$9,#REF!,19,FALSE),"")</f>
        <v/>
      </c>
      <c r="AA48" s="90" t="str">
        <f>IFERROR(VLOOKUP(AA$9,#REF!,19,FALSE),"")</f>
        <v/>
      </c>
      <c r="AB48" s="90" t="str">
        <f>IFERROR(VLOOKUP(AB$9,#REF!,19,FALSE),"")</f>
        <v/>
      </c>
      <c r="AC48" s="90" t="str">
        <f>IFERROR(VLOOKUP(AC$9,#REF!,19,FALSE),"")</f>
        <v/>
      </c>
      <c r="AD48" s="90" t="str">
        <f>IFERROR(VLOOKUP(AD$9,#REF!,19,FALSE),"")</f>
        <v/>
      </c>
      <c r="AE48" s="90" t="str">
        <f>IFERROR(VLOOKUP(AE$9,#REF!,19,FALSE),"")</f>
        <v/>
      </c>
      <c r="AF48" s="90" t="str">
        <f>IFERROR(VLOOKUP(AF$9,#REF!,19,FALSE),"")</f>
        <v/>
      </c>
      <c r="AG48" s="90" t="str">
        <f>IFERROR(VLOOKUP(AG$9,#REF!,19,FALSE),"")</f>
        <v/>
      </c>
      <c r="AH48" s="90" t="str">
        <f>IFERROR(VLOOKUP(AH$9,#REF!,19,FALSE),"")</f>
        <v/>
      </c>
      <c r="AI48" s="90" t="str">
        <f>IFERROR(VLOOKUP(AI$9,#REF!,19,FALSE),"")</f>
        <v/>
      </c>
      <c r="AJ48" s="90" t="str">
        <f>IFERROR(VLOOKUP(AJ$9,#REF!,19,FALSE),"")</f>
        <v/>
      </c>
      <c r="AK48" s="90" t="str">
        <f>IFERROR(VLOOKUP(ADA$9,#REF!,19,FALSE),"")</f>
        <v/>
      </c>
      <c r="AL48" s="90" t="str">
        <f>IFERROR(VLOOKUP(AL$9,#REF!,19,FALSE),"")</f>
        <v/>
      </c>
      <c r="AM48" s="90" t="str">
        <f>IFERROR(VLOOKUP(AM$9,#REF!,19,FALSE),"")</f>
        <v/>
      </c>
      <c r="AN48" s="90" t="str">
        <f>IFERROR(VLOOKUP(AN$9,#REF!,19,FALSE),"")</f>
        <v/>
      </c>
      <c r="AO48" s="90" t="str">
        <f>IFERROR(VLOOKUP(AO$9,#REF!,19,FALSE),"")</f>
        <v/>
      </c>
      <c r="AP48" s="90" t="str">
        <f>IFERROR(VLOOKUP(AP$9,#REF!,19,FALSE),"")</f>
        <v/>
      </c>
      <c r="AQ48" s="72" t="e">
        <f>#REF!</f>
        <v>#REF!</v>
      </c>
      <c r="AR48" s="73"/>
      <c r="AS48" s="91" t="s">
        <v>29</v>
      </c>
      <c r="AT48" s="91"/>
      <c r="AU48" s="91"/>
    </row>
    <row r="49" spans="1:47" ht="11.1" customHeight="1">
      <c r="A49" s="93">
        <v>34</v>
      </c>
      <c r="B49" s="65" t="s">
        <v>30</v>
      </c>
      <c r="C49" s="96" t="s">
        <v>78</v>
      </c>
      <c r="D49" s="69" t="s">
        <v>370</v>
      </c>
      <c r="E49" s="68" t="e">
        <f>D49/1000</f>
        <v>#VALUE!</v>
      </c>
      <c r="F49" s="69" t="s">
        <v>370</v>
      </c>
      <c r="G49" s="68" t="e">
        <f>F49/1000</f>
        <v>#VALUE!</v>
      </c>
      <c r="H49" s="69" t="s">
        <v>370</v>
      </c>
      <c r="I49" s="68" t="e">
        <f>H49/1000</f>
        <v>#VALUE!</v>
      </c>
      <c r="J49" s="69" t="s">
        <v>370</v>
      </c>
      <c r="K49" s="68" t="e">
        <f>J49/1000</f>
        <v>#VALUE!</v>
      </c>
      <c r="L49" s="69" t="s">
        <v>370</v>
      </c>
      <c r="M49" s="68" t="e">
        <f>L49/1000</f>
        <v>#VALUE!</v>
      </c>
      <c r="N49" s="69" t="s">
        <v>370</v>
      </c>
      <c r="O49" s="68" t="e">
        <f>N49/1000</f>
        <v>#VALUE!</v>
      </c>
      <c r="P49" s="103"/>
      <c r="Q49" s="68"/>
      <c r="R49" s="104"/>
      <c r="S49" s="68"/>
      <c r="T49" s="69"/>
      <c r="U49" s="68"/>
      <c r="V49" s="69"/>
      <c r="W49" s="68"/>
      <c r="X49" s="69"/>
      <c r="Y49" s="68"/>
      <c r="Z49" s="89" t="str">
        <f>IFERROR(VLOOKUP(Z$9,#REF!,20,FALSE),"")</f>
        <v/>
      </c>
      <c r="AA49" s="90" t="str">
        <f>IFERROR(VLOOKUP(AA$9,#REF!,20,FALSE),"")</f>
        <v/>
      </c>
      <c r="AB49" s="90" t="str">
        <f>IFERROR(VLOOKUP(AB$9,#REF!,20,FALSE),"")</f>
        <v/>
      </c>
      <c r="AC49" s="90" t="str">
        <f>IFERROR(VLOOKUP(AC$9,#REF!,20,FALSE),"")</f>
        <v/>
      </c>
      <c r="AD49" s="90" t="str">
        <f>IFERROR(VLOOKUP(AD$9,#REF!,20,FALSE),"")</f>
        <v/>
      </c>
      <c r="AE49" s="90" t="str">
        <f>IFERROR(VLOOKUP(AE$9,#REF!,20,FALSE),"")</f>
        <v/>
      </c>
      <c r="AF49" s="90" t="str">
        <f>IFERROR(VLOOKUP(AF$9,#REF!,20,FALSE),"")</f>
        <v/>
      </c>
      <c r="AG49" s="90" t="str">
        <f>IFERROR(VLOOKUP(AG$9,#REF!,20,FALSE),"")</f>
        <v/>
      </c>
      <c r="AH49" s="90" t="str">
        <f>IFERROR(VLOOKUP(AH$9,#REF!,20,FALSE),"")</f>
        <v/>
      </c>
      <c r="AI49" s="90" t="str">
        <f>IFERROR(VLOOKUP(AI$9,#REF!,20,FALSE),"")</f>
        <v/>
      </c>
      <c r="AJ49" s="90" t="str">
        <f>IFERROR(VLOOKUP(AJ$9,#REF!,20,FALSE),"")</f>
        <v/>
      </c>
      <c r="AK49" s="90" t="str">
        <f>IFERROR(VLOOKUP(ADA$9,#REF!,20,FALSE),"")</f>
        <v/>
      </c>
      <c r="AL49" s="90" t="str">
        <f>IFERROR(VLOOKUP(AL$9,#REF!,20,FALSE),"")</f>
        <v/>
      </c>
      <c r="AM49" s="90" t="str">
        <f>IFERROR(VLOOKUP(AM$9,#REF!,20,FALSE),"")</f>
        <v/>
      </c>
      <c r="AN49" s="90" t="str">
        <f>IFERROR(VLOOKUP(AN$9,#REF!,20,FALSE),"")</f>
        <v/>
      </c>
      <c r="AO49" s="90" t="str">
        <f>IFERROR(VLOOKUP(AO$9,#REF!,20,FALSE),"")</f>
        <v/>
      </c>
      <c r="AP49" s="90" t="str">
        <f>IFERROR(VLOOKUP(AP$9,#REF!,20,FALSE),"")</f>
        <v/>
      </c>
      <c r="AQ49" s="72" t="e">
        <f>#REF!</f>
        <v>#REF!</v>
      </c>
      <c r="AR49" s="73"/>
      <c r="AS49" s="91" t="s">
        <v>30</v>
      </c>
      <c r="AT49" s="91"/>
      <c r="AU49" s="91"/>
    </row>
    <row r="50" spans="1:47" ht="11.1" customHeight="1">
      <c r="A50" s="93">
        <v>35</v>
      </c>
      <c r="B50" s="65" t="s">
        <v>31</v>
      </c>
      <c r="C50" s="96" t="s">
        <v>78</v>
      </c>
      <c r="D50" s="69" t="s">
        <v>370</v>
      </c>
      <c r="E50" s="68" t="e">
        <f>D50/1000</f>
        <v>#VALUE!</v>
      </c>
      <c r="F50" s="69" t="s">
        <v>370</v>
      </c>
      <c r="G50" s="68" t="e">
        <f>F50/1000</f>
        <v>#VALUE!</v>
      </c>
      <c r="H50" s="69" t="s">
        <v>370</v>
      </c>
      <c r="I50" s="68" t="e">
        <f>H50/1000</f>
        <v>#VALUE!</v>
      </c>
      <c r="J50" s="69" t="s">
        <v>370</v>
      </c>
      <c r="K50" s="68" t="e">
        <f>J50/1000</f>
        <v>#VALUE!</v>
      </c>
      <c r="L50" s="69" t="s">
        <v>370</v>
      </c>
      <c r="M50" s="68" t="e">
        <f>L50/1000</f>
        <v>#VALUE!</v>
      </c>
      <c r="N50" s="69" t="s">
        <v>370</v>
      </c>
      <c r="O50" s="68" t="e">
        <f>N50/1000</f>
        <v>#VALUE!</v>
      </c>
      <c r="P50" s="101"/>
      <c r="Q50" s="68"/>
      <c r="R50" s="102"/>
      <c r="S50" s="68"/>
      <c r="T50" s="69"/>
      <c r="U50" s="68"/>
      <c r="V50" s="69"/>
      <c r="W50" s="68"/>
      <c r="X50" s="69"/>
      <c r="Y50" s="68"/>
      <c r="Z50" s="89" t="str">
        <f>IFERROR(VLOOKUP(Z$9,#REF!,21,FALSE),"")</f>
        <v/>
      </c>
      <c r="AA50" s="90" t="str">
        <f>IFERROR(VLOOKUP(AA$9,#REF!,21,FALSE),"")</f>
        <v/>
      </c>
      <c r="AB50" s="90" t="str">
        <f>IFERROR(VLOOKUP(AB$9,#REF!,21,FALSE),"")</f>
        <v/>
      </c>
      <c r="AC50" s="90" t="str">
        <f>IFERROR(VLOOKUP(AC$9,#REF!,21,FALSE),"")</f>
        <v/>
      </c>
      <c r="AD50" s="90" t="str">
        <f>IFERROR(VLOOKUP(AD$9,#REF!,21,FALSE),"")</f>
        <v/>
      </c>
      <c r="AE50" s="90" t="str">
        <f>IFERROR(VLOOKUP(AE$9,#REF!,21,FALSE),"")</f>
        <v/>
      </c>
      <c r="AF50" s="90" t="str">
        <f>IFERROR(VLOOKUP(AF$9,#REF!,21,FALSE),"")</f>
        <v/>
      </c>
      <c r="AG50" s="90" t="str">
        <f>IFERROR(VLOOKUP(AG$9,#REF!,21,FALSE),"")</f>
        <v/>
      </c>
      <c r="AH50" s="90" t="str">
        <f>IFERROR(VLOOKUP(AH$9,#REF!,21,FALSE),"")</f>
        <v/>
      </c>
      <c r="AI50" s="90" t="str">
        <f>IFERROR(VLOOKUP(AI$9,#REF!,21,FALSE),"")</f>
        <v/>
      </c>
      <c r="AJ50" s="90" t="str">
        <f>IFERROR(VLOOKUP(AJ$9,#REF!,21,FALSE),"")</f>
        <v/>
      </c>
      <c r="AK50" s="90" t="str">
        <f>IFERROR(VLOOKUP(ADA$9,#REF!,21,FALSE),"")</f>
        <v/>
      </c>
      <c r="AL50" s="90" t="str">
        <f>IFERROR(VLOOKUP(AL$9,#REF!,21,FALSE),"")</f>
        <v/>
      </c>
      <c r="AM50" s="90" t="str">
        <f>IFERROR(VLOOKUP(AM$9,#REF!,21,FALSE),"")</f>
        <v/>
      </c>
      <c r="AN50" s="90" t="str">
        <f>IFERROR(VLOOKUP(AN$9,#REF!,21,FALSE),"")</f>
        <v/>
      </c>
      <c r="AO50" s="90" t="str">
        <f>IFERROR(VLOOKUP(AO$9,#REF!,21,FALSE),"")</f>
        <v/>
      </c>
      <c r="AP50" s="90" t="str">
        <f>IFERROR(VLOOKUP(AP$9,#REF!,21,FALSE),"")</f>
        <v/>
      </c>
      <c r="AQ50" s="72" t="e">
        <f>#REF!</f>
        <v>#REF!</v>
      </c>
      <c r="AR50" s="73"/>
      <c r="AS50" s="91" t="s">
        <v>31</v>
      </c>
      <c r="AT50" s="91"/>
      <c r="AU50" s="91"/>
    </row>
    <row r="51" spans="1:47" ht="11.1" customHeight="1">
      <c r="A51" s="93">
        <v>36</v>
      </c>
      <c r="B51" s="65" t="s">
        <v>32</v>
      </c>
      <c r="C51" s="96" t="s">
        <v>78</v>
      </c>
      <c r="D51" s="69" t="s">
        <v>370</v>
      </c>
      <c r="E51" s="71"/>
      <c r="F51" s="69" t="s">
        <v>370</v>
      </c>
      <c r="G51" s="71"/>
      <c r="H51" s="69" t="s">
        <v>370</v>
      </c>
      <c r="I51" s="71"/>
      <c r="J51" s="69" t="s">
        <v>370</v>
      </c>
      <c r="K51" s="71"/>
      <c r="L51" s="69" t="s">
        <v>370</v>
      </c>
      <c r="M51" s="71"/>
      <c r="N51" s="69" t="s">
        <v>370</v>
      </c>
      <c r="O51" s="71"/>
      <c r="P51" s="70"/>
      <c r="Q51" s="71"/>
      <c r="R51" s="71"/>
      <c r="S51" s="71"/>
      <c r="T51" s="69"/>
      <c r="U51" s="71"/>
      <c r="V51" s="69"/>
      <c r="W51" s="71"/>
      <c r="X51" s="69"/>
      <c r="Y51" s="71"/>
      <c r="Z51" s="89" t="str">
        <f>IFERROR(VLOOKUP(Z$9,#REF!,37,FALSE),"")</f>
        <v/>
      </c>
      <c r="AA51" s="90" t="str">
        <f>IFERROR(VLOOKUP(AA$9,#REF!,37,FALSE),"")</f>
        <v/>
      </c>
      <c r="AB51" s="90" t="str">
        <f>IFERROR(VLOOKUP(AB$9,#REF!,37,FALSE),"")</f>
        <v/>
      </c>
      <c r="AC51" s="90" t="str">
        <f>IFERROR(VLOOKUP(AC$9,#REF!,37,FALSE),"")</f>
        <v/>
      </c>
      <c r="AD51" s="90" t="str">
        <f>IFERROR(VLOOKUP(AD$9,#REF!,37,FALSE),"")</f>
        <v/>
      </c>
      <c r="AE51" s="90" t="str">
        <f>IFERROR(VLOOKUP(AE$9,#REF!,37,FALSE),"")</f>
        <v/>
      </c>
      <c r="AF51" s="90" t="str">
        <f>IFERROR(VLOOKUP(AF$9,#REF!,37,FALSE),"")</f>
        <v/>
      </c>
      <c r="AG51" s="90" t="str">
        <f>IFERROR(VLOOKUP(AG$9,#REF!,37,FALSE),"")</f>
        <v/>
      </c>
      <c r="AH51" s="90" t="str">
        <f>IFERROR(VLOOKUP(AH$9,#REF!,37,FALSE),"")</f>
        <v/>
      </c>
      <c r="AI51" s="90" t="str">
        <f>IFERROR(VLOOKUP(AI$9,#REF!,37,FALSE),"")</f>
        <v/>
      </c>
      <c r="AJ51" s="90" t="str">
        <f>IFERROR(VLOOKUP(AJ$9,#REF!,37,FALSE),"")</f>
        <v/>
      </c>
      <c r="AK51" s="90" t="str">
        <f>IFERROR(VLOOKUP(ADA$9,#REF!,37,FALSE),"")</f>
        <v/>
      </c>
      <c r="AL51" s="90" t="str">
        <f>IFERROR(VLOOKUP(AL$9,#REF!,37,FALSE),"")</f>
        <v/>
      </c>
      <c r="AM51" s="90" t="str">
        <f>IFERROR(VLOOKUP(AM$9,#REF!,37,FALSE),"")</f>
        <v/>
      </c>
      <c r="AN51" s="90" t="str">
        <f>IFERROR(VLOOKUP(AN$9,#REF!,37,FALSE),"")</f>
        <v/>
      </c>
      <c r="AO51" s="90" t="str">
        <f>IFERROR(VLOOKUP(AO$9,#REF!,37,FALSE),"")</f>
        <v/>
      </c>
      <c r="AP51" s="90" t="str">
        <f>IFERROR(VLOOKUP(AP$9,#REF!,37,FALSE),"")</f>
        <v/>
      </c>
      <c r="AQ51" s="72" t="e">
        <f>#REF!</f>
        <v>#REF!</v>
      </c>
      <c r="AR51" s="73"/>
      <c r="AS51" s="91" t="s">
        <v>32</v>
      </c>
      <c r="AT51" s="91"/>
      <c r="AU51" s="91"/>
    </row>
    <row r="52" spans="1:47" ht="11.1" customHeight="1">
      <c r="A52" s="93">
        <v>37</v>
      </c>
      <c r="B52" s="65" t="s">
        <v>34</v>
      </c>
      <c r="C52" s="96" t="s">
        <v>78</v>
      </c>
      <c r="D52" s="69" t="s">
        <v>370</v>
      </c>
      <c r="E52" s="68" t="e">
        <f>D52/1000</f>
        <v>#VALUE!</v>
      </c>
      <c r="F52" s="69" t="s">
        <v>370</v>
      </c>
      <c r="G52" s="68" t="e">
        <f>F52/1000</f>
        <v>#VALUE!</v>
      </c>
      <c r="H52" s="69" t="s">
        <v>370</v>
      </c>
      <c r="I52" s="68" t="e">
        <f>H52/1000</f>
        <v>#VALUE!</v>
      </c>
      <c r="J52" s="69" t="s">
        <v>370</v>
      </c>
      <c r="K52" s="68" t="e">
        <f>J52/1000</f>
        <v>#VALUE!</v>
      </c>
      <c r="L52" s="69" t="s">
        <v>370</v>
      </c>
      <c r="M52" s="68" t="e">
        <f>L52/1000</f>
        <v>#VALUE!</v>
      </c>
      <c r="N52" s="69" t="s">
        <v>370</v>
      </c>
      <c r="O52" s="68" t="e">
        <f>N52/1000</f>
        <v>#VALUE!</v>
      </c>
      <c r="P52" s="101"/>
      <c r="Q52" s="68"/>
      <c r="R52" s="102"/>
      <c r="S52" s="68"/>
      <c r="T52" s="69"/>
      <c r="U52" s="68"/>
      <c r="V52" s="69"/>
      <c r="W52" s="68"/>
      <c r="X52" s="69"/>
      <c r="Y52" s="68"/>
      <c r="Z52" s="89" t="str">
        <f>IFERROR(VLOOKUP(Z$9,#REF!,22,FALSE),"")</f>
        <v/>
      </c>
      <c r="AA52" s="90" t="str">
        <f>IFERROR(VLOOKUP(AA$9,#REF!,22,FALSE),"")</f>
        <v/>
      </c>
      <c r="AB52" s="90" t="str">
        <f>IFERROR(VLOOKUP(AB$9,#REF!,22,FALSE),"")</f>
        <v/>
      </c>
      <c r="AC52" s="90" t="str">
        <f>IFERROR(VLOOKUP(AC$9,#REF!,22,FALSE),"")</f>
        <v/>
      </c>
      <c r="AD52" s="90" t="str">
        <f>IFERROR(VLOOKUP(AD$9,#REF!,22,FALSE),"")</f>
        <v/>
      </c>
      <c r="AE52" s="90" t="str">
        <f>IFERROR(VLOOKUP(AE$9,#REF!,22,FALSE),"")</f>
        <v/>
      </c>
      <c r="AF52" s="90" t="str">
        <f>IFERROR(VLOOKUP(AF$9,#REF!,22,FALSE),"")</f>
        <v/>
      </c>
      <c r="AG52" s="90" t="str">
        <f>IFERROR(VLOOKUP(AG$9,#REF!,22,FALSE),"")</f>
        <v/>
      </c>
      <c r="AH52" s="90" t="str">
        <f>IFERROR(VLOOKUP(AH$9,#REF!,22,FALSE),"")</f>
        <v/>
      </c>
      <c r="AI52" s="90" t="str">
        <f>IFERROR(VLOOKUP(AI$9,#REF!,22,FALSE),"")</f>
        <v/>
      </c>
      <c r="AJ52" s="90" t="str">
        <f>IFERROR(VLOOKUP(AJ$9,#REF!,22,FALSE),"")</f>
        <v/>
      </c>
      <c r="AK52" s="90" t="str">
        <f>IFERROR(VLOOKUP(ADA$9,#REF!,22,FALSE),"")</f>
        <v/>
      </c>
      <c r="AL52" s="90" t="str">
        <f>IFERROR(VLOOKUP(AL$9,#REF!,22,FALSE),"")</f>
        <v/>
      </c>
      <c r="AM52" s="90" t="str">
        <f>IFERROR(VLOOKUP(AM$9,#REF!,22,FALSE),"")</f>
        <v/>
      </c>
      <c r="AN52" s="90" t="str">
        <f>IFERROR(VLOOKUP(AN$9,#REF!,22,FALSE),"")</f>
        <v/>
      </c>
      <c r="AO52" s="90" t="str">
        <f>IFERROR(VLOOKUP(AO$9,#REF!,22,FALSE),"")</f>
        <v/>
      </c>
      <c r="AP52" s="90" t="str">
        <f>IFERROR(VLOOKUP(AP$9,#REF!,22,FALSE),"")</f>
        <v/>
      </c>
      <c r="AQ52" s="72" t="e">
        <f>#REF!</f>
        <v>#REF!</v>
      </c>
      <c r="AR52" s="73"/>
      <c r="AS52" s="91" t="s">
        <v>34</v>
      </c>
      <c r="AT52" s="91"/>
      <c r="AU52" s="91"/>
    </row>
    <row r="53" spans="1:47" ht="11.1" customHeight="1">
      <c r="A53" s="93">
        <v>38</v>
      </c>
      <c r="B53" s="65" t="s">
        <v>35</v>
      </c>
      <c r="C53" s="96" t="s">
        <v>78</v>
      </c>
      <c r="D53" s="69">
        <v>2.5</v>
      </c>
      <c r="E53" s="71"/>
      <c r="F53" s="69">
        <v>2.6</v>
      </c>
      <c r="G53" s="71"/>
      <c r="H53" s="69">
        <v>2.2000000000000002</v>
      </c>
      <c r="I53" s="71"/>
      <c r="J53" s="69">
        <v>2.2000000000000002</v>
      </c>
      <c r="K53" s="71"/>
      <c r="L53" s="69">
        <v>2.1</v>
      </c>
      <c r="M53" s="71"/>
      <c r="N53" s="69">
        <v>2.2000000000000002</v>
      </c>
      <c r="O53" s="71"/>
      <c r="P53" s="70"/>
      <c r="Q53" s="71"/>
      <c r="R53" s="71"/>
      <c r="S53" s="71"/>
      <c r="T53" s="69"/>
      <c r="U53" s="71"/>
      <c r="V53" s="69"/>
      <c r="W53" s="71"/>
      <c r="X53" s="69"/>
      <c r="Y53" s="71"/>
      <c r="Z53" s="89" t="str">
        <f>IFERROR(VLOOKUP(Z$9,#REF!,32,FALSE),"")</f>
        <v/>
      </c>
      <c r="AA53" s="90" t="str">
        <f>IFERROR(VLOOKUP(AA$9,#REF!,32,FALSE),"")</f>
        <v/>
      </c>
      <c r="AB53" s="90" t="str">
        <f>IFERROR(VLOOKUP(AB$9,#REF!,32,FALSE),"")</f>
        <v/>
      </c>
      <c r="AC53" s="90" t="str">
        <f>IFERROR(VLOOKUP(AC$9,#REF!,32,FALSE),"")</f>
        <v/>
      </c>
      <c r="AD53" s="90" t="str">
        <f>IFERROR(VLOOKUP(AD$9,#REF!,32,FALSE),"")</f>
        <v/>
      </c>
      <c r="AE53" s="90" t="str">
        <f>IFERROR(VLOOKUP(AE$9,#REF!,32,FALSE),"")</f>
        <v/>
      </c>
      <c r="AF53" s="90" t="str">
        <f>IFERROR(VLOOKUP(AF$9,#REF!,32,FALSE),"")</f>
        <v/>
      </c>
      <c r="AG53" s="90" t="str">
        <f>IFERROR(VLOOKUP(AG$9,#REF!,32,FALSE),"")</f>
        <v/>
      </c>
      <c r="AH53" s="90" t="str">
        <f>IFERROR(VLOOKUP(AH$9,#REF!,32,FALSE),"")</f>
        <v/>
      </c>
      <c r="AI53" s="90" t="str">
        <f>IFERROR(VLOOKUP(AI$9,#REF!,32,FALSE),"")</f>
        <v/>
      </c>
      <c r="AJ53" s="90" t="str">
        <f>IFERROR(VLOOKUP(AJ$9,#REF!,32,FALSE),"")</f>
        <v/>
      </c>
      <c r="AK53" s="90" t="str">
        <f>IFERROR(VLOOKUP(ADA$9,#REF!,32,FALSE),"")</f>
        <v/>
      </c>
      <c r="AL53" s="90" t="str">
        <f>IFERROR(VLOOKUP(AL$9,#REF!,32,FALSE),"")</f>
        <v/>
      </c>
      <c r="AM53" s="90" t="str">
        <f>IFERROR(VLOOKUP(AM$9,#REF!,32,FALSE),"")</f>
        <v/>
      </c>
      <c r="AN53" s="90" t="str">
        <f>IFERROR(VLOOKUP(AN$9,#REF!,32,FALSE),"")</f>
        <v/>
      </c>
      <c r="AO53" s="90" t="str">
        <f>IFERROR(VLOOKUP(AO$9,#REF!,32,FALSE),"")</f>
        <v/>
      </c>
      <c r="AP53" s="90" t="str">
        <f>IFERROR(VLOOKUP(AP$9,#REF!,32,FALSE),"")</f>
        <v/>
      </c>
      <c r="AQ53" s="72" t="e">
        <f>#REF!</f>
        <v>#REF!</v>
      </c>
      <c r="AR53" s="73"/>
      <c r="AS53" s="91" t="s">
        <v>35</v>
      </c>
      <c r="AT53" s="91"/>
      <c r="AU53" s="91"/>
    </row>
    <row r="54" spans="1:47" ht="11.1" customHeight="1">
      <c r="A54" s="93">
        <v>39</v>
      </c>
      <c r="B54" s="65" t="s">
        <v>36</v>
      </c>
      <c r="C54" s="96" t="s">
        <v>78</v>
      </c>
      <c r="D54" s="69" t="s">
        <v>370</v>
      </c>
      <c r="E54" s="71"/>
      <c r="F54" s="69" t="s">
        <v>370</v>
      </c>
      <c r="G54" s="71"/>
      <c r="H54" s="69" t="s">
        <v>370</v>
      </c>
      <c r="I54" s="71"/>
      <c r="J54" s="69" t="s">
        <v>370</v>
      </c>
      <c r="K54" s="71"/>
      <c r="L54" s="69" t="s">
        <v>370</v>
      </c>
      <c r="M54" s="71"/>
      <c r="N54" s="69" t="s">
        <v>370</v>
      </c>
      <c r="O54" s="71"/>
      <c r="P54" s="70"/>
      <c r="Q54" s="71"/>
      <c r="R54" s="71"/>
      <c r="S54" s="71"/>
      <c r="T54" s="69"/>
      <c r="U54" s="71"/>
      <c r="V54" s="69"/>
      <c r="W54" s="71"/>
      <c r="X54" s="69"/>
      <c r="Y54" s="71"/>
      <c r="Z54" s="89" t="str">
        <f>IFERROR(VLOOKUP(Z$9,#REF!,40,FALSE),"")</f>
        <v/>
      </c>
      <c r="AA54" s="90" t="str">
        <f>IFERROR(VLOOKUP(AA$9,#REF!,40,FALSE),"")</f>
        <v/>
      </c>
      <c r="AB54" s="90" t="str">
        <f>IFERROR(VLOOKUP(AB$9,#REF!,40,FALSE),"")</f>
        <v/>
      </c>
      <c r="AC54" s="90" t="str">
        <f>IFERROR(VLOOKUP(AC$9,#REF!,40,FALSE),"")</f>
        <v/>
      </c>
      <c r="AD54" s="90" t="str">
        <f>IFERROR(VLOOKUP(AD$9,#REF!,40,FALSE),"")</f>
        <v/>
      </c>
      <c r="AE54" s="90" t="str">
        <f>IFERROR(VLOOKUP(AE$9,#REF!,40,FALSE),"")</f>
        <v/>
      </c>
      <c r="AF54" s="90" t="str">
        <f>IFERROR(VLOOKUP(AF$9,#REF!,40,FALSE),"")</f>
        <v/>
      </c>
      <c r="AG54" s="90" t="str">
        <f>IFERROR(VLOOKUP(AG$9,#REF!,40,FALSE),"")</f>
        <v/>
      </c>
      <c r="AH54" s="90" t="str">
        <f>IFERROR(VLOOKUP(AH$9,#REF!,40,FALSE),"")</f>
        <v/>
      </c>
      <c r="AI54" s="90" t="str">
        <f>IFERROR(VLOOKUP(AI$9,#REF!,40,FALSE),"")</f>
        <v/>
      </c>
      <c r="AJ54" s="90" t="str">
        <f>IFERROR(VLOOKUP(AJ$9,#REF!,40,FALSE),"")</f>
        <v/>
      </c>
      <c r="AK54" s="90" t="str">
        <f>IFERROR(VLOOKUP(ADA$9,#REF!,40,FALSE),"")</f>
        <v/>
      </c>
      <c r="AL54" s="90" t="str">
        <f>IFERROR(VLOOKUP(AL$9,#REF!,40,FALSE),"")</f>
        <v/>
      </c>
      <c r="AM54" s="90" t="str">
        <f>IFERROR(VLOOKUP(AM$9,#REF!,40,FALSE),"")</f>
        <v/>
      </c>
      <c r="AN54" s="90" t="str">
        <f>IFERROR(VLOOKUP(AN$9,#REF!,40,FALSE),"")</f>
        <v/>
      </c>
      <c r="AO54" s="90" t="str">
        <f>IFERROR(VLOOKUP(AO$9,#REF!,40,FALSE),"")</f>
        <v/>
      </c>
      <c r="AP54" s="90" t="str">
        <f>IFERROR(VLOOKUP(AP$9,#REF!,40,FALSE),"")</f>
        <v/>
      </c>
      <c r="AQ54" s="72" t="e">
        <f>#REF!</f>
        <v>#REF!</v>
      </c>
      <c r="AR54" s="73"/>
      <c r="AS54" s="91" t="s">
        <v>36</v>
      </c>
      <c r="AT54" s="91"/>
      <c r="AU54" s="91"/>
    </row>
    <row r="55" spans="1:47" ht="11.1" customHeight="1">
      <c r="A55" s="93">
        <v>40</v>
      </c>
      <c r="B55" s="65" t="s">
        <v>48</v>
      </c>
      <c r="C55" s="96" t="s">
        <v>78</v>
      </c>
      <c r="D55" s="69" t="s">
        <v>370</v>
      </c>
      <c r="E55" s="90"/>
      <c r="F55" s="69" t="s">
        <v>370</v>
      </c>
      <c r="G55" s="90"/>
      <c r="H55" s="69" t="s">
        <v>370</v>
      </c>
      <c r="I55" s="90"/>
      <c r="J55" s="69" t="s">
        <v>370</v>
      </c>
      <c r="K55" s="90"/>
      <c r="L55" s="69" t="s">
        <v>370</v>
      </c>
      <c r="M55" s="90"/>
      <c r="N55" s="69" t="s">
        <v>370</v>
      </c>
      <c r="O55" s="90"/>
      <c r="P55" s="89"/>
      <c r="Q55" s="90"/>
      <c r="R55" s="90"/>
      <c r="S55" s="90"/>
      <c r="T55" s="69"/>
      <c r="U55" s="90"/>
      <c r="V55" s="69"/>
      <c r="W55" s="90"/>
      <c r="X55" s="69"/>
      <c r="Y55" s="90"/>
      <c r="Z55" s="89" t="str">
        <f>IFERROR(VLOOKUP(Z$9,#REF!,71,FALSE),"")</f>
        <v/>
      </c>
      <c r="AA55" s="90" t="str">
        <f>IFERROR(VLOOKUP(AA$9,#REF!,71,FALSE),"")</f>
        <v/>
      </c>
      <c r="AB55" s="90" t="str">
        <f>IFERROR(VLOOKUP(AB$9,#REF!,71,FALSE),"")</f>
        <v/>
      </c>
      <c r="AC55" s="90" t="str">
        <f>IFERROR(VLOOKUP(AC$9,#REF!,71,FALSE),"")</f>
        <v/>
      </c>
      <c r="AD55" s="90" t="str">
        <f>IFERROR(VLOOKUP(AD$9,#REF!,71,FALSE),"")</f>
        <v/>
      </c>
      <c r="AE55" s="90" t="str">
        <f>IFERROR(VLOOKUP(AE$9,#REF!,71,FALSE),"")</f>
        <v/>
      </c>
      <c r="AF55" s="90" t="str">
        <f>IFERROR(VLOOKUP(AF$9,#REF!,71,FALSE),"")</f>
        <v/>
      </c>
      <c r="AG55" s="90" t="str">
        <f>IFERROR(VLOOKUP(AG$9,#REF!,71,FALSE),"")</f>
        <v/>
      </c>
      <c r="AH55" s="90" t="str">
        <f>IFERROR(VLOOKUP(AH$9,#REF!,71,FALSE),"")</f>
        <v/>
      </c>
      <c r="AI55" s="90" t="str">
        <f>IFERROR(VLOOKUP(AI$9,#REF!,71,FALSE),"")</f>
        <v/>
      </c>
      <c r="AJ55" s="90" t="str">
        <f>IFERROR(VLOOKUP(AJ$9,#REF!,71,FALSE),"")</f>
        <v/>
      </c>
      <c r="AK55" s="90" t="str">
        <f>IFERROR(VLOOKUP(ADA$9,#REF!,71,FALSE),"")</f>
        <v/>
      </c>
      <c r="AL55" s="90" t="str">
        <f>IFERROR(VLOOKUP(AL$9,#REF!,71,FALSE),"")</f>
        <v/>
      </c>
      <c r="AM55" s="90" t="str">
        <f>IFERROR(VLOOKUP(AM$9,#REF!,71,FALSE),"")</f>
        <v/>
      </c>
      <c r="AN55" s="90" t="str">
        <f>IFERROR(VLOOKUP(AN$9,#REF!,71,FALSE),"")</f>
        <v/>
      </c>
      <c r="AO55" s="90" t="str">
        <f>IFERROR(VLOOKUP(AO$9,#REF!,71,FALSE),"")</f>
        <v/>
      </c>
      <c r="AP55" s="90" t="str">
        <f>IFERROR(VLOOKUP(AP$9,#REF!,71,FALSE),"")</f>
        <v/>
      </c>
      <c r="AQ55" s="72" t="e">
        <f>#REF!</f>
        <v>#REF!</v>
      </c>
      <c r="AR55" s="73"/>
      <c r="AS55" s="91" t="s">
        <v>56</v>
      </c>
      <c r="AT55" s="91"/>
      <c r="AU55" s="91"/>
    </row>
    <row r="56" spans="1:47" ht="11.1" customHeight="1">
      <c r="A56" s="93">
        <v>41</v>
      </c>
      <c r="B56" s="65" t="s">
        <v>37</v>
      </c>
      <c r="C56" s="96" t="s">
        <v>78</v>
      </c>
      <c r="D56" s="69" t="s">
        <v>370</v>
      </c>
      <c r="E56" s="104"/>
      <c r="F56" s="69" t="s">
        <v>370</v>
      </c>
      <c r="G56" s="104"/>
      <c r="H56" s="69" t="s">
        <v>370</v>
      </c>
      <c r="I56" s="104"/>
      <c r="J56" s="69" t="s">
        <v>370</v>
      </c>
      <c r="K56" s="104"/>
      <c r="L56" s="69" t="s">
        <v>370</v>
      </c>
      <c r="M56" s="104"/>
      <c r="N56" s="69" t="s">
        <v>370</v>
      </c>
      <c r="O56" s="104"/>
      <c r="P56" s="103"/>
      <c r="Q56" s="104"/>
      <c r="R56" s="104"/>
      <c r="S56" s="104"/>
      <c r="T56" s="69"/>
      <c r="U56" s="104"/>
      <c r="V56" s="69"/>
      <c r="W56" s="104"/>
      <c r="X56" s="69"/>
      <c r="Y56" s="104"/>
      <c r="Z56" s="89" t="str">
        <f>IFERROR(VLOOKUP(Z$9,#REF!,78,FALSE),"")</f>
        <v/>
      </c>
      <c r="AA56" s="90" t="str">
        <f>IFERROR(VLOOKUP(AA$9,#REF!,78,FALSE),"")</f>
        <v/>
      </c>
      <c r="AB56" s="90" t="str">
        <f>IFERROR(VLOOKUP(AB$9,#REF!,78,FALSE),"")</f>
        <v/>
      </c>
      <c r="AC56" s="90" t="str">
        <f>IFERROR(VLOOKUP(AC$9,#REF!,78,FALSE),"")</f>
        <v/>
      </c>
      <c r="AD56" s="90" t="str">
        <f>IFERROR(VLOOKUP(AD$9,#REF!,78,FALSE),"")</f>
        <v/>
      </c>
      <c r="AE56" s="90" t="str">
        <f>IFERROR(VLOOKUP(AE$9,#REF!,78,FALSE),"")</f>
        <v/>
      </c>
      <c r="AF56" s="90" t="str">
        <f>IFERROR(VLOOKUP(AF$9,#REF!,78,FALSE),"")</f>
        <v/>
      </c>
      <c r="AG56" s="90" t="str">
        <f>IFERROR(VLOOKUP(AG$9,#REF!,78,FALSE),"")</f>
        <v/>
      </c>
      <c r="AH56" s="90" t="str">
        <f>IFERROR(VLOOKUP(AH$9,#REF!,78,FALSE),"")</f>
        <v/>
      </c>
      <c r="AI56" s="90" t="str">
        <f>IFERROR(VLOOKUP(AI$9,#REF!,78,FALSE),"")</f>
        <v/>
      </c>
      <c r="AJ56" s="90" t="str">
        <f>IFERROR(VLOOKUP(AJ$9,#REF!,78,FALSE),"")</f>
        <v/>
      </c>
      <c r="AK56" s="90" t="str">
        <f>IFERROR(VLOOKUP(ADA$9,#REF!,78,FALSE),"")</f>
        <v/>
      </c>
      <c r="AL56" s="90" t="str">
        <f>IFERROR(VLOOKUP(AL$9,#REF!,78,FALSE),"")</f>
        <v/>
      </c>
      <c r="AM56" s="90" t="str">
        <f>IFERROR(VLOOKUP(AM$9,#REF!,78,FALSE),"")</f>
        <v/>
      </c>
      <c r="AN56" s="90" t="str">
        <f>IFERROR(VLOOKUP(AN$9,#REF!,78,FALSE),"")</f>
        <v/>
      </c>
      <c r="AO56" s="90" t="str">
        <f>IFERROR(VLOOKUP(AO$9,#REF!,78,FALSE),"")</f>
        <v/>
      </c>
      <c r="AP56" s="90" t="str">
        <f>IFERROR(VLOOKUP(AP$9,#REF!,78,FALSE),"")</f>
        <v/>
      </c>
      <c r="AQ56" s="72" t="e">
        <f>#REF!</f>
        <v>#REF!</v>
      </c>
      <c r="AR56" s="73"/>
      <c r="AS56" s="91" t="s">
        <v>37</v>
      </c>
      <c r="AT56" s="91"/>
      <c r="AU56" s="91"/>
    </row>
    <row r="57" spans="1:47" ht="11.1" customHeight="1">
      <c r="A57" s="93">
        <v>42</v>
      </c>
      <c r="B57" s="65" t="s">
        <v>38</v>
      </c>
      <c r="C57" s="96" t="s">
        <v>78</v>
      </c>
      <c r="D57" s="69" t="s">
        <v>370</v>
      </c>
      <c r="E57" s="68" t="e">
        <f>D57/1000</f>
        <v>#VALUE!</v>
      </c>
      <c r="F57" s="69" t="s">
        <v>370</v>
      </c>
      <c r="G57" s="68" t="e">
        <f>F57/1000</f>
        <v>#VALUE!</v>
      </c>
      <c r="H57" s="69" t="s">
        <v>370</v>
      </c>
      <c r="I57" s="68" t="e">
        <f>H57/1000</f>
        <v>#VALUE!</v>
      </c>
      <c r="J57" s="69" t="s">
        <v>370</v>
      </c>
      <c r="K57" s="68" t="e">
        <f>J57/1000</f>
        <v>#VALUE!</v>
      </c>
      <c r="L57" s="69" t="s">
        <v>370</v>
      </c>
      <c r="M57" s="68" t="e">
        <f>L57/1000</f>
        <v>#VALUE!</v>
      </c>
      <c r="N57" s="69" t="s">
        <v>370</v>
      </c>
      <c r="O57" s="68" t="e">
        <f>N57/1000</f>
        <v>#VALUE!</v>
      </c>
      <c r="P57" s="107"/>
      <c r="Q57" s="68"/>
      <c r="R57" s="108"/>
      <c r="S57" s="68"/>
      <c r="T57" s="69"/>
      <c r="U57" s="68"/>
      <c r="V57" s="69"/>
      <c r="W57" s="68"/>
      <c r="X57" s="69"/>
      <c r="Y57" s="68"/>
      <c r="Z57" s="89" t="str">
        <f>IFERROR(VLOOKUP(Z$9,#REF!,80,FALSE),"")</f>
        <v/>
      </c>
      <c r="AA57" s="90" t="str">
        <f>IFERROR(VLOOKUP(AA$9,#REF!,80,FALSE),"")</f>
        <v/>
      </c>
      <c r="AB57" s="90" t="str">
        <f>IFERROR(VLOOKUP(AB$9,#REF!,80,FALSE),"")</f>
        <v/>
      </c>
      <c r="AC57" s="90" t="str">
        <f>IFERROR(VLOOKUP(AC$9,#REF!,80,FALSE),"")</f>
        <v/>
      </c>
      <c r="AD57" s="90" t="str">
        <f>IFERROR(VLOOKUP(AD$9,#REF!,80,FALSE),"")</f>
        <v/>
      </c>
      <c r="AE57" s="90" t="str">
        <f>IFERROR(VLOOKUP(AE$9,#REF!,80,FALSE),"")</f>
        <v/>
      </c>
      <c r="AF57" s="90" t="str">
        <f>IFERROR(VLOOKUP(AF$9,#REF!,80,FALSE),"")</f>
        <v/>
      </c>
      <c r="AG57" s="90" t="str">
        <f>IFERROR(VLOOKUP(AG$9,#REF!,80,FALSE),"")</f>
        <v/>
      </c>
      <c r="AH57" s="90" t="str">
        <f>IFERROR(VLOOKUP(AH$9,#REF!,80,FALSE),"")</f>
        <v/>
      </c>
      <c r="AI57" s="90" t="str">
        <f>IFERROR(VLOOKUP(AI$9,#REF!,80,FALSE),"")</f>
        <v/>
      </c>
      <c r="AJ57" s="90" t="str">
        <f>IFERROR(VLOOKUP(AJ$9,#REF!,80,FALSE),"")</f>
        <v/>
      </c>
      <c r="AK57" s="90" t="str">
        <f>IFERROR(VLOOKUP(ADA$9,#REF!,80,FALSE),"")</f>
        <v/>
      </c>
      <c r="AL57" s="90" t="str">
        <f>IFERROR(VLOOKUP(AL$9,#REF!,80,FALSE),"")</f>
        <v/>
      </c>
      <c r="AM57" s="90" t="str">
        <f>IFERROR(VLOOKUP(AM$9,#REF!,80,FALSE),"")</f>
        <v/>
      </c>
      <c r="AN57" s="90" t="str">
        <f>IFERROR(VLOOKUP(AN$9,#REF!,80,FALSE),"")</f>
        <v/>
      </c>
      <c r="AO57" s="90" t="str">
        <f>IFERROR(VLOOKUP(AO$9,#REF!,80,FALSE),"")</f>
        <v/>
      </c>
      <c r="AP57" s="90" t="str">
        <f>IFERROR(VLOOKUP(AP$9,#REF!,80,FALSE),"")</f>
        <v/>
      </c>
      <c r="AQ57" s="72" t="e">
        <f>#REF!</f>
        <v>#REF!</v>
      </c>
      <c r="AR57" s="73"/>
      <c r="AS57" s="91" t="s">
        <v>38</v>
      </c>
      <c r="AT57" s="91"/>
      <c r="AU57" s="91"/>
    </row>
    <row r="58" spans="1:47" ht="11.1" customHeight="1">
      <c r="A58" s="93">
        <v>43</v>
      </c>
      <c r="B58" s="65" t="s">
        <v>102</v>
      </c>
      <c r="C58" s="96" t="s">
        <v>78</v>
      </c>
      <c r="D58" s="69" t="s">
        <v>370</v>
      </c>
      <c r="E58" s="68" t="e">
        <f>D58/1000</f>
        <v>#VALUE!</v>
      </c>
      <c r="F58" s="69" t="s">
        <v>370</v>
      </c>
      <c r="G58" s="68" t="e">
        <f>F58/1000</f>
        <v>#VALUE!</v>
      </c>
      <c r="H58" s="69" t="s">
        <v>370</v>
      </c>
      <c r="I58" s="68" t="e">
        <f>H58/1000</f>
        <v>#VALUE!</v>
      </c>
      <c r="J58" s="69" t="s">
        <v>370</v>
      </c>
      <c r="K58" s="68" t="e">
        <f>J58/1000</f>
        <v>#VALUE!</v>
      </c>
      <c r="L58" s="69" t="s">
        <v>370</v>
      </c>
      <c r="M58" s="68" t="e">
        <f>L58/1000</f>
        <v>#VALUE!</v>
      </c>
      <c r="N58" s="69" t="s">
        <v>370</v>
      </c>
      <c r="O58" s="68" t="e">
        <f>N58/1000</f>
        <v>#VALUE!</v>
      </c>
      <c r="P58" s="107"/>
      <c r="Q58" s="68"/>
      <c r="R58" s="108"/>
      <c r="S58" s="68"/>
      <c r="T58" s="69"/>
      <c r="U58" s="68"/>
      <c r="V58" s="69"/>
      <c r="W58" s="68"/>
      <c r="X58" s="69"/>
      <c r="Y58" s="68"/>
      <c r="Z58" s="89" t="str">
        <f>IFERROR(VLOOKUP(Z$9,#REF!,81,FALSE),"")</f>
        <v/>
      </c>
      <c r="AA58" s="90" t="str">
        <f>IFERROR(VLOOKUP(AA$9,#REF!,81,FALSE),"")</f>
        <v/>
      </c>
      <c r="AB58" s="90" t="str">
        <f>IFERROR(VLOOKUP(AB$9,#REF!,81,FALSE),"")</f>
        <v/>
      </c>
      <c r="AC58" s="90" t="str">
        <f>IFERROR(VLOOKUP(AC$9,#REF!,81,FALSE),"")</f>
        <v/>
      </c>
      <c r="AD58" s="90" t="str">
        <f>IFERROR(VLOOKUP(AD$9,#REF!,81,FALSE),"")</f>
        <v/>
      </c>
      <c r="AE58" s="90" t="str">
        <f>IFERROR(VLOOKUP(AE$9,#REF!,81,FALSE),"")</f>
        <v/>
      </c>
      <c r="AF58" s="90" t="str">
        <f>IFERROR(VLOOKUP(AF$9,#REF!,81,FALSE),"")</f>
        <v/>
      </c>
      <c r="AG58" s="90" t="str">
        <f>IFERROR(VLOOKUP(AG$9,#REF!,81,FALSE),"")</f>
        <v/>
      </c>
      <c r="AH58" s="90" t="str">
        <f>IFERROR(VLOOKUP(AH$9,#REF!,81,FALSE),"")</f>
        <v/>
      </c>
      <c r="AI58" s="90" t="str">
        <f>IFERROR(VLOOKUP(AI$9,#REF!,81,FALSE),"")</f>
        <v/>
      </c>
      <c r="AJ58" s="90" t="str">
        <f>IFERROR(VLOOKUP(AJ$9,#REF!,81,FALSE),"")</f>
        <v/>
      </c>
      <c r="AK58" s="90" t="str">
        <f>IFERROR(VLOOKUP(ADA$9,#REF!,81,FALSE),"")</f>
        <v/>
      </c>
      <c r="AL58" s="90" t="str">
        <f>IFERROR(VLOOKUP(AL$9,#REF!,81,FALSE),"")</f>
        <v/>
      </c>
      <c r="AM58" s="90" t="str">
        <f>IFERROR(VLOOKUP(AM$9,#REF!,81,FALSE),"")</f>
        <v/>
      </c>
      <c r="AN58" s="90" t="str">
        <f>IFERROR(VLOOKUP(AN$9,#REF!,81,FALSE),"")</f>
        <v/>
      </c>
      <c r="AO58" s="90" t="str">
        <f>IFERROR(VLOOKUP(AO$9,#REF!,81,FALSE),"")</f>
        <v/>
      </c>
      <c r="AP58" s="90" t="str">
        <f>IFERROR(VLOOKUP(AP$9,#REF!,81,FALSE),"")</f>
        <v/>
      </c>
      <c r="AQ58" s="72" t="e">
        <f>#REF!</f>
        <v>#REF!</v>
      </c>
      <c r="AR58" s="73"/>
      <c r="AS58" s="91" t="s">
        <v>110</v>
      </c>
      <c r="AT58" s="91"/>
      <c r="AU58" s="91"/>
    </row>
    <row r="59" spans="1:47" ht="11.1" customHeight="1">
      <c r="A59" s="93">
        <v>44</v>
      </c>
      <c r="B59" s="65" t="s">
        <v>39</v>
      </c>
      <c r="C59" s="96" t="s">
        <v>78</v>
      </c>
      <c r="D59" s="69">
        <v>0</v>
      </c>
      <c r="E59" s="102"/>
      <c r="F59" s="69">
        <v>0</v>
      </c>
      <c r="G59" s="102"/>
      <c r="H59" s="69">
        <v>0</v>
      </c>
      <c r="I59" s="102"/>
      <c r="J59" s="69">
        <v>0</v>
      </c>
      <c r="K59" s="102"/>
      <c r="L59" s="69">
        <v>0</v>
      </c>
      <c r="M59" s="102"/>
      <c r="N59" s="69">
        <v>0</v>
      </c>
      <c r="O59" s="102"/>
      <c r="P59" s="101"/>
      <c r="Q59" s="102"/>
      <c r="R59" s="102"/>
      <c r="S59" s="102"/>
      <c r="T59" s="69"/>
      <c r="U59" s="102"/>
      <c r="V59" s="69"/>
      <c r="W59" s="102"/>
      <c r="X59" s="69"/>
      <c r="Y59" s="102"/>
      <c r="Z59" s="89" t="str">
        <f>IFERROR(VLOOKUP(Z$9,#REF!,84,FALSE),"")</f>
        <v/>
      </c>
      <c r="AA59" s="90" t="str">
        <f>IFERROR(VLOOKUP(AA$9,#REF!,84,FALSE),"")</f>
        <v/>
      </c>
      <c r="AB59" s="90" t="str">
        <f>IFERROR(VLOOKUP(AB$9,#REF!,84,FALSE),"")</f>
        <v/>
      </c>
      <c r="AC59" s="90" t="str">
        <f>IFERROR(VLOOKUP(AC$9,#REF!,84,FALSE),"")</f>
        <v/>
      </c>
      <c r="AD59" s="90" t="str">
        <f>IFERROR(VLOOKUP(AD$9,#REF!,84,FALSE),"")</f>
        <v/>
      </c>
      <c r="AE59" s="90" t="str">
        <f>IFERROR(VLOOKUP(AE$9,#REF!,84,FALSE),"")</f>
        <v/>
      </c>
      <c r="AF59" s="90" t="str">
        <f>IFERROR(VLOOKUP(AF$9,#REF!,84,FALSE),"")</f>
        <v/>
      </c>
      <c r="AG59" s="90" t="str">
        <f>IFERROR(VLOOKUP(AG$9,#REF!,84,FALSE),"")</f>
        <v/>
      </c>
      <c r="AH59" s="90" t="str">
        <f>IFERROR(VLOOKUP(AH$9,#REF!,84,FALSE),"")</f>
        <v/>
      </c>
      <c r="AI59" s="90" t="str">
        <f>IFERROR(VLOOKUP(AI$9,#REF!,84,FALSE),"")</f>
        <v/>
      </c>
      <c r="AJ59" s="90" t="str">
        <f>IFERROR(VLOOKUP(AJ$9,#REF!,84,FALSE),"")</f>
        <v/>
      </c>
      <c r="AK59" s="90" t="str">
        <f>IFERROR(VLOOKUP(ADA$9,#REF!,84,FALSE),"")</f>
        <v/>
      </c>
      <c r="AL59" s="90" t="str">
        <f>IFERROR(VLOOKUP(AL$9,#REF!,84,FALSE),"")</f>
        <v/>
      </c>
      <c r="AM59" s="90" t="str">
        <f>IFERROR(VLOOKUP(AM$9,#REF!,84,FALSE),"")</f>
        <v/>
      </c>
      <c r="AN59" s="90" t="str">
        <f>IFERROR(VLOOKUP(AN$9,#REF!,84,FALSE),"")</f>
        <v/>
      </c>
      <c r="AO59" s="90" t="str">
        <f>IFERROR(VLOOKUP(AO$9,#REF!,84,FALSE),"")</f>
        <v/>
      </c>
      <c r="AP59" s="90" t="str">
        <f>IFERROR(VLOOKUP(AP$9,#REF!,84,FALSE),"")</f>
        <v/>
      </c>
      <c r="AQ59" s="72" t="e">
        <f>#REF!</f>
        <v>#REF!</v>
      </c>
      <c r="AR59" s="73"/>
      <c r="AS59" s="91" t="s">
        <v>39</v>
      </c>
      <c r="AT59" s="91"/>
      <c r="AU59" s="91"/>
    </row>
    <row r="60" spans="1:47" ht="11.1" customHeight="1">
      <c r="A60" s="93">
        <v>45</v>
      </c>
      <c r="B60" s="65" t="s">
        <v>40</v>
      </c>
      <c r="C60" s="96" t="s">
        <v>78</v>
      </c>
      <c r="D60" s="69" t="s">
        <v>370</v>
      </c>
      <c r="E60" s="68" t="e">
        <f>D60/1000</f>
        <v>#VALUE!</v>
      </c>
      <c r="F60" s="69" t="s">
        <v>370</v>
      </c>
      <c r="G60" s="68" t="e">
        <f>F60/1000</f>
        <v>#VALUE!</v>
      </c>
      <c r="H60" s="69" t="s">
        <v>370</v>
      </c>
      <c r="I60" s="68" t="e">
        <f>H60/1000</f>
        <v>#VALUE!</v>
      </c>
      <c r="J60" s="69" t="s">
        <v>370</v>
      </c>
      <c r="K60" s="68" t="e">
        <f>J60/1000</f>
        <v>#VALUE!</v>
      </c>
      <c r="L60" s="69" t="s">
        <v>370</v>
      </c>
      <c r="M60" s="68" t="e">
        <f>L60/1000</f>
        <v>#VALUE!</v>
      </c>
      <c r="N60" s="69" t="s">
        <v>370</v>
      </c>
      <c r="O60" s="68" t="e">
        <f>N60/1000</f>
        <v>#VALUE!</v>
      </c>
      <c r="P60" s="97"/>
      <c r="Q60" s="68"/>
      <c r="R60" s="98"/>
      <c r="S60" s="68"/>
      <c r="T60" s="69"/>
      <c r="U60" s="68"/>
      <c r="V60" s="69"/>
      <c r="W60" s="68"/>
      <c r="X60" s="69"/>
      <c r="Y60" s="68"/>
      <c r="Z60" s="89" t="str">
        <f>IFERROR(VLOOKUP(Z$9,#REF!,93,FALSE),"")</f>
        <v/>
      </c>
      <c r="AA60" s="90" t="str">
        <f>IFERROR(VLOOKUP(AA$9,#REF!,93,FALSE),"")</f>
        <v/>
      </c>
      <c r="AB60" s="90" t="str">
        <f>IFERROR(VLOOKUP(AB$9,#REF!,93,FALSE),"")</f>
        <v/>
      </c>
      <c r="AC60" s="90" t="str">
        <f>IFERROR(VLOOKUP(AC$9,#REF!,93,FALSE),"")</f>
        <v/>
      </c>
      <c r="AD60" s="90" t="str">
        <f>IFERROR(VLOOKUP(AD$9,#REF!,93,FALSE),"")</f>
        <v/>
      </c>
      <c r="AE60" s="90" t="str">
        <f>IFERROR(VLOOKUP(AE$9,#REF!,93,FALSE),"")</f>
        <v/>
      </c>
      <c r="AF60" s="90" t="str">
        <f>IFERROR(VLOOKUP(AF$9,#REF!,93,FALSE),"")</f>
        <v/>
      </c>
      <c r="AG60" s="90" t="str">
        <f>IFERROR(VLOOKUP(AG$9,#REF!,93,FALSE),"")</f>
        <v/>
      </c>
      <c r="AH60" s="90" t="str">
        <f>IFERROR(VLOOKUP(AH$9,#REF!,93,FALSE),"")</f>
        <v/>
      </c>
      <c r="AI60" s="90" t="str">
        <f>IFERROR(VLOOKUP(AI$9,#REF!,93,FALSE),"")</f>
        <v/>
      </c>
      <c r="AJ60" s="90" t="str">
        <f>IFERROR(VLOOKUP(AJ$9,#REF!,93,FALSE),"")</f>
        <v/>
      </c>
      <c r="AK60" s="90" t="str">
        <f>IFERROR(VLOOKUP(ADA$9,#REF!,93,FALSE),"")</f>
        <v/>
      </c>
      <c r="AL60" s="90" t="str">
        <f>IFERROR(VLOOKUP(AL$9,#REF!,93,FALSE),"")</f>
        <v/>
      </c>
      <c r="AM60" s="90" t="str">
        <f>IFERROR(VLOOKUP(AM$9,#REF!,93,FALSE),"")</f>
        <v/>
      </c>
      <c r="AN60" s="90" t="str">
        <f>IFERROR(VLOOKUP(AN$9,#REF!,93,FALSE),"")</f>
        <v/>
      </c>
      <c r="AO60" s="90" t="str">
        <f>IFERROR(VLOOKUP(AO$9,#REF!,93,FALSE),"")</f>
        <v/>
      </c>
      <c r="AP60" s="90" t="str">
        <f>IFERROR(VLOOKUP(AP$9,#REF!,93,FALSE),"")</f>
        <v/>
      </c>
      <c r="AQ60" s="72" t="e">
        <f>#REF!</f>
        <v>#REF!</v>
      </c>
      <c r="AR60" s="73"/>
      <c r="AS60" s="91" t="s">
        <v>40</v>
      </c>
      <c r="AT60" s="91"/>
      <c r="AU60" s="91"/>
    </row>
    <row r="61" spans="1:47" ht="10.5" customHeight="1">
      <c r="A61" s="93">
        <v>46</v>
      </c>
      <c r="B61" s="65" t="s">
        <v>336</v>
      </c>
      <c r="C61" s="96" t="s">
        <v>78</v>
      </c>
      <c r="D61" s="69">
        <v>0.7</v>
      </c>
      <c r="E61" s="71"/>
      <c r="F61" s="69">
        <v>0.8</v>
      </c>
      <c r="G61" s="71"/>
      <c r="H61" s="69">
        <v>1</v>
      </c>
      <c r="I61" s="71"/>
      <c r="J61" s="69">
        <v>0.9</v>
      </c>
      <c r="K61" s="71"/>
      <c r="L61" s="69">
        <v>0.8</v>
      </c>
      <c r="M61" s="71"/>
      <c r="N61" s="69">
        <v>0.8</v>
      </c>
      <c r="O61" s="71"/>
      <c r="P61" s="70"/>
      <c r="Q61" s="71"/>
      <c r="R61" s="71"/>
      <c r="S61" s="71"/>
      <c r="T61" s="69"/>
      <c r="U61" s="71"/>
      <c r="V61" s="69"/>
      <c r="W61" s="71"/>
      <c r="X61" s="69"/>
      <c r="Y61" s="71"/>
      <c r="Z61" s="89" t="str">
        <f>IFERROR(VLOOKUP(Z$9,#REF!,95,FALSE),"")</f>
        <v/>
      </c>
      <c r="AA61" s="90" t="str">
        <f>IFERROR(VLOOKUP(AA$9,#REF!,95,FALSE),"")</f>
        <v/>
      </c>
      <c r="AB61" s="90" t="str">
        <f>IFERROR(VLOOKUP(AB$9,#REF!,95,FALSE),"")</f>
        <v/>
      </c>
      <c r="AC61" s="90" t="str">
        <f>IFERROR(VLOOKUP(AC$9,#REF!,95,FALSE),"")</f>
        <v/>
      </c>
      <c r="AD61" s="90" t="str">
        <f>IFERROR(VLOOKUP(AD$9,#REF!,95,FALSE),"")</f>
        <v/>
      </c>
      <c r="AE61" s="90" t="str">
        <f>IFERROR(VLOOKUP(AE$9,#REF!,95,FALSE),"")</f>
        <v/>
      </c>
      <c r="AF61" s="90" t="str">
        <f>IFERROR(VLOOKUP(AF$9,#REF!,95,FALSE),"")</f>
        <v/>
      </c>
      <c r="AG61" s="90" t="str">
        <f>IFERROR(VLOOKUP(AG$9,#REF!,95,FALSE),"")</f>
        <v/>
      </c>
      <c r="AH61" s="90" t="str">
        <f>IFERROR(VLOOKUP(AH$9,#REF!,95,FALSE),"")</f>
        <v/>
      </c>
      <c r="AI61" s="90" t="str">
        <f>IFERROR(VLOOKUP(AI$9,#REF!,95,FALSE),"")</f>
        <v/>
      </c>
      <c r="AJ61" s="90" t="str">
        <f>IFERROR(VLOOKUP(AJ$9,#REF!,95,FALSE),"")</f>
        <v/>
      </c>
      <c r="AK61" s="90" t="str">
        <f>IFERROR(VLOOKUP(ADA$9,#REF!,95,FALSE),"")</f>
        <v/>
      </c>
      <c r="AL61" s="90" t="str">
        <f>IFERROR(VLOOKUP(AL$9,#REF!,95,FALSE),"")</f>
        <v/>
      </c>
      <c r="AM61" s="90" t="str">
        <f>IFERROR(VLOOKUP(AM$9,#REF!,95,FALSE),"")</f>
        <v/>
      </c>
      <c r="AN61" s="90" t="str">
        <f>IFERROR(VLOOKUP(AN$9,#REF!,95,FALSE),"")</f>
        <v/>
      </c>
      <c r="AO61" s="90" t="str">
        <f>IFERROR(VLOOKUP(AO$9,#REF!,95,FALSE),"")</f>
        <v/>
      </c>
      <c r="AP61" s="90" t="str">
        <f>IFERROR(VLOOKUP(AP$9,#REF!,95,FALSE),"")</f>
        <v/>
      </c>
      <c r="AQ61" s="72" t="e">
        <f>#REF!</f>
        <v>#REF!</v>
      </c>
      <c r="AR61" s="73"/>
      <c r="AS61" s="91" t="s">
        <v>111</v>
      </c>
      <c r="AT61" s="91"/>
      <c r="AU61" s="91"/>
    </row>
    <row r="62" spans="1:47" ht="11.1" customHeight="1">
      <c r="A62" s="93">
        <v>47</v>
      </c>
      <c r="B62" s="65" t="s">
        <v>72</v>
      </c>
      <c r="C62" s="109" t="s">
        <v>75</v>
      </c>
      <c r="D62" s="69">
        <v>7.3</v>
      </c>
      <c r="E62" s="71"/>
      <c r="F62" s="69">
        <v>7.3</v>
      </c>
      <c r="G62" s="71"/>
      <c r="H62" s="69">
        <v>7.3</v>
      </c>
      <c r="I62" s="71"/>
      <c r="J62" s="69">
        <v>7.2</v>
      </c>
      <c r="K62" s="71"/>
      <c r="L62" s="69">
        <v>7.4</v>
      </c>
      <c r="M62" s="71"/>
      <c r="N62" s="69">
        <v>7.3</v>
      </c>
      <c r="O62" s="71"/>
      <c r="P62" s="70"/>
      <c r="Q62" s="71"/>
      <c r="R62" s="71"/>
      <c r="S62" s="71"/>
      <c r="T62" s="69"/>
      <c r="U62" s="71"/>
      <c r="V62" s="69"/>
      <c r="W62" s="71"/>
      <c r="X62" s="69"/>
      <c r="Y62" s="71"/>
      <c r="Z62" s="89" t="str">
        <f>IFERROR(VLOOKUP(Z$9,#REF!,99,FALSE),"")</f>
        <v/>
      </c>
      <c r="AA62" s="90" t="str">
        <f>IFERROR(VLOOKUP(AA$9,#REF!,99,FALSE),"")</f>
        <v/>
      </c>
      <c r="AB62" s="90" t="str">
        <f>IFERROR(VLOOKUP(AB$9,#REF!,99,FALSE),"")</f>
        <v/>
      </c>
      <c r="AC62" s="90" t="str">
        <f>IFERROR(VLOOKUP(AC$9,#REF!,99,FALSE),"")</f>
        <v/>
      </c>
      <c r="AD62" s="90" t="str">
        <f>IFERROR(VLOOKUP(AD$9,#REF!,99,FALSE),"")</f>
        <v/>
      </c>
      <c r="AE62" s="90" t="str">
        <f>IFERROR(VLOOKUP(AE$9,#REF!,99,FALSE),"")</f>
        <v/>
      </c>
      <c r="AF62" s="90" t="str">
        <f>IFERROR(VLOOKUP(AF$9,#REF!,99,FALSE),"")</f>
        <v/>
      </c>
      <c r="AG62" s="90" t="str">
        <f>IFERROR(VLOOKUP(AG$9,#REF!,99,FALSE),"")</f>
        <v/>
      </c>
      <c r="AH62" s="90" t="str">
        <f>IFERROR(VLOOKUP(AH$9,#REF!,99,FALSE),"")</f>
        <v/>
      </c>
      <c r="AI62" s="90" t="str">
        <f>IFERROR(VLOOKUP(AI$9,#REF!,99,FALSE),"")</f>
        <v/>
      </c>
      <c r="AJ62" s="90" t="str">
        <f>IFERROR(VLOOKUP(AJ$9,#REF!,99,FALSE),"")</f>
        <v/>
      </c>
      <c r="AK62" s="90" t="str">
        <f>IFERROR(VLOOKUP(ADA$9,#REF!,99,FALSE),"")</f>
        <v/>
      </c>
      <c r="AL62" s="90" t="str">
        <f>IFERROR(VLOOKUP(AL$9,#REF!,99,FALSE),"")</f>
        <v/>
      </c>
      <c r="AM62" s="90" t="str">
        <f>IFERROR(VLOOKUP(AM$9,#REF!,99,FALSE),"")</f>
        <v/>
      </c>
      <c r="AN62" s="90" t="str">
        <f>IFERROR(VLOOKUP(AN$9,#REF!,99,FALSE),"")</f>
        <v/>
      </c>
      <c r="AO62" s="90" t="str">
        <f>IFERROR(VLOOKUP(AO$9,#REF!,99,FALSE),"")</f>
        <v/>
      </c>
      <c r="AP62" s="90" t="str">
        <f>IFERROR(VLOOKUP(AP$9,#REF!,99,FALSE),"")</f>
        <v/>
      </c>
      <c r="AQ62" s="72" t="e">
        <f>#REF!</f>
        <v>#REF!</v>
      </c>
      <c r="AR62" s="73"/>
      <c r="AS62" s="91" t="s">
        <v>112</v>
      </c>
      <c r="AT62" s="91"/>
      <c r="AU62" s="91"/>
    </row>
    <row r="63" spans="1:47" ht="11.1" customHeight="1">
      <c r="A63" s="93">
        <v>48</v>
      </c>
      <c r="B63" s="65" t="s">
        <v>33</v>
      </c>
      <c r="C63" s="109" t="s">
        <v>75</v>
      </c>
      <c r="D63" s="69">
        <v>1</v>
      </c>
      <c r="E63" s="90"/>
      <c r="F63" s="69">
        <v>1</v>
      </c>
      <c r="G63" s="90"/>
      <c r="H63" s="69">
        <v>1</v>
      </c>
      <c r="I63" s="90"/>
      <c r="J63" s="69">
        <v>1</v>
      </c>
      <c r="K63" s="90"/>
      <c r="L63" s="69">
        <v>1</v>
      </c>
      <c r="M63" s="90"/>
      <c r="N63" s="69">
        <v>1</v>
      </c>
      <c r="O63" s="90"/>
      <c r="P63" s="89"/>
      <c r="Q63" s="90"/>
      <c r="R63" s="90"/>
      <c r="S63" s="90"/>
      <c r="T63" s="69"/>
      <c r="U63" s="90"/>
      <c r="V63" s="69"/>
      <c r="W63" s="90"/>
      <c r="X63" s="69"/>
      <c r="Y63" s="90"/>
      <c r="Z63" s="89" t="str">
        <f>IFERROR(VLOOKUP(Z$9,#REF!,101,FALSE),"")</f>
        <v/>
      </c>
      <c r="AA63" s="90" t="str">
        <f>IFERROR(VLOOKUP(AA$9,#REF!,101,FALSE),"")</f>
        <v/>
      </c>
      <c r="AB63" s="90" t="str">
        <f>IFERROR(VLOOKUP(AB$9,#REF!,101,FALSE),"")</f>
        <v/>
      </c>
      <c r="AC63" s="90" t="str">
        <f>IFERROR(VLOOKUP(AC$9,#REF!,101,FALSE),"")</f>
        <v/>
      </c>
      <c r="AD63" s="90" t="str">
        <f>IFERROR(VLOOKUP(AD$9,#REF!,101,FALSE),"")</f>
        <v/>
      </c>
      <c r="AE63" s="90" t="str">
        <f>IFERROR(VLOOKUP(AE$9,#REF!,101,FALSE),"")</f>
        <v/>
      </c>
      <c r="AF63" s="90" t="str">
        <f>IFERROR(VLOOKUP(AF$9,#REF!,101,FALSE),"")</f>
        <v/>
      </c>
      <c r="AG63" s="90" t="str">
        <f>IFERROR(VLOOKUP(AG$9,#REF!,101,FALSE),"")</f>
        <v/>
      </c>
      <c r="AH63" s="90" t="str">
        <f>IFERROR(VLOOKUP(AH$9,#REF!,101,FALSE),"")</f>
        <v/>
      </c>
      <c r="AI63" s="90" t="str">
        <f>IFERROR(VLOOKUP(AI$9,#REF!,101,FALSE),"")</f>
        <v/>
      </c>
      <c r="AJ63" s="90" t="str">
        <f>IFERROR(VLOOKUP(AJ$9,#REF!,101,FALSE),"")</f>
        <v/>
      </c>
      <c r="AK63" s="90" t="str">
        <f>IFERROR(VLOOKUP(ADA$9,#REF!,101,FALSE),"")</f>
        <v/>
      </c>
      <c r="AL63" s="90" t="str">
        <f>IFERROR(VLOOKUP(AL$9,#REF!,101,FALSE),"")</f>
        <v/>
      </c>
      <c r="AM63" s="90" t="str">
        <f>IFERROR(VLOOKUP(AM$9,#REF!,101,FALSE),"")</f>
        <v/>
      </c>
      <c r="AN63" s="90" t="str">
        <f>IFERROR(VLOOKUP(AN$9,#REF!,101,FALSE),"")</f>
        <v/>
      </c>
      <c r="AO63" s="90" t="str">
        <f>IFERROR(VLOOKUP(AO$9,#REF!,101,FALSE),"")</f>
        <v/>
      </c>
      <c r="AP63" s="90" t="str">
        <f>IFERROR(VLOOKUP(AP$9,#REF!,101,FALSE),"")</f>
        <v/>
      </c>
      <c r="AQ63" s="95"/>
      <c r="AR63" s="73"/>
      <c r="AS63" s="91" t="s">
        <v>33</v>
      </c>
      <c r="AT63" s="110" t="s">
        <v>113</v>
      </c>
      <c r="AU63" s="110" t="s">
        <v>113</v>
      </c>
    </row>
    <row r="64" spans="1:47" ht="11.1" customHeight="1">
      <c r="A64" s="93">
        <v>49</v>
      </c>
      <c r="B64" s="65" t="s">
        <v>41</v>
      </c>
      <c r="C64" s="109" t="s">
        <v>75</v>
      </c>
      <c r="D64" s="69">
        <v>1</v>
      </c>
      <c r="E64" s="90"/>
      <c r="F64" s="69">
        <v>1</v>
      </c>
      <c r="G64" s="90"/>
      <c r="H64" s="69">
        <v>1</v>
      </c>
      <c r="I64" s="90"/>
      <c r="J64" s="69">
        <v>1</v>
      </c>
      <c r="K64" s="90"/>
      <c r="L64" s="69">
        <v>1</v>
      </c>
      <c r="M64" s="90"/>
      <c r="N64" s="69">
        <v>1</v>
      </c>
      <c r="O64" s="90"/>
      <c r="P64" s="89"/>
      <c r="Q64" s="90"/>
      <c r="R64" s="90"/>
      <c r="S64" s="90"/>
      <c r="T64" s="69"/>
      <c r="U64" s="90"/>
      <c r="V64" s="69"/>
      <c r="W64" s="90"/>
      <c r="X64" s="69"/>
      <c r="Y64" s="90"/>
      <c r="Z64" s="89" t="str">
        <f>IFERROR(VLOOKUP(Z$9,#REF!,100,FALSE),"")</f>
        <v/>
      </c>
      <c r="AA64" s="90" t="str">
        <f>IFERROR(VLOOKUP(AA$9,#REF!,100,FALSE),"")</f>
        <v/>
      </c>
      <c r="AB64" s="90" t="str">
        <f>IFERROR(VLOOKUP(AB$9,#REF!,100,FALSE),"")</f>
        <v/>
      </c>
      <c r="AC64" s="90" t="str">
        <f>IFERROR(VLOOKUP(AC$9,#REF!,100,FALSE),"")</f>
        <v/>
      </c>
      <c r="AD64" s="90" t="str">
        <f>IFERROR(VLOOKUP(AD$9,#REF!,100,FALSE),"")</f>
        <v/>
      </c>
      <c r="AE64" s="90" t="str">
        <f>IFERROR(VLOOKUP(AE$9,#REF!,100,FALSE),"")</f>
        <v/>
      </c>
      <c r="AF64" s="90" t="str">
        <f>IFERROR(VLOOKUP(AF$9,#REF!,100,FALSE),"")</f>
        <v/>
      </c>
      <c r="AG64" s="90" t="str">
        <f>IFERROR(VLOOKUP(AG$9,#REF!,100,FALSE),"")</f>
        <v/>
      </c>
      <c r="AH64" s="90" t="str">
        <f>IFERROR(VLOOKUP(AH$9,#REF!,100,FALSE),"")</f>
        <v/>
      </c>
      <c r="AI64" s="90" t="str">
        <f>IFERROR(VLOOKUP(AI$9,#REF!,100,FALSE),"")</f>
        <v/>
      </c>
      <c r="AJ64" s="90" t="str">
        <f>IFERROR(VLOOKUP(AJ$9,#REF!,100,FALSE),"")</f>
        <v/>
      </c>
      <c r="AK64" s="90" t="str">
        <f>IFERROR(VLOOKUP(ADA$9,#REF!,100,FALSE),"")</f>
        <v/>
      </c>
      <c r="AL64" s="90" t="str">
        <f>IFERROR(VLOOKUP(AL$9,#REF!,100,FALSE),"")</f>
        <v/>
      </c>
      <c r="AM64" s="90" t="str">
        <f>IFERROR(VLOOKUP(AM$9,#REF!,100,FALSE),"")</f>
        <v/>
      </c>
      <c r="AN64" s="90" t="str">
        <f>IFERROR(VLOOKUP(AN$9,#REF!,100,FALSE),"")</f>
        <v/>
      </c>
      <c r="AO64" s="90" t="str">
        <f>IFERROR(VLOOKUP(AO$9,#REF!,100,FALSE),"")</f>
        <v/>
      </c>
      <c r="AP64" s="90" t="str">
        <f>IFERROR(VLOOKUP(AP$9,#REF!,100,FALSE),"")</f>
        <v/>
      </c>
      <c r="AQ64" s="95"/>
      <c r="AR64" s="73"/>
      <c r="AS64" s="91" t="s">
        <v>41</v>
      </c>
      <c r="AT64" s="110" t="s">
        <v>113</v>
      </c>
      <c r="AU64" s="110" t="s">
        <v>113</v>
      </c>
    </row>
    <row r="65" spans="1:47" ht="11.1" customHeight="1">
      <c r="A65" s="93">
        <v>50</v>
      </c>
      <c r="B65" s="65" t="s">
        <v>42</v>
      </c>
      <c r="C65" s="96" t="s">
        <v>79</v>
      </c>
      <c r="D65" s="69">
        <v>1.3</v>
      </c>
      <c r="E65" s="71"/>
      <c r="F65" s="69">
        <v>1</v>
      </c>
      <c r="G65" s="71"/>
      <c r="H65" s="69">
        <v>1.7</v>
      </c>
      <c r="I65" s="71"/>
      <c r="J65" s="69">
        <v>1.4</v>
      </c>
      <c r="K65" s="71"/>
      <c r="L65" s="69">
        <v>1.5</v>
      </c>
      <c r="M65" s="71"/>
      <c r="N65" s="69">
        <v>1</v>
      </c>
      <c r="O65" s="71"/>
      <c r="P65" s="70"/>
      <c r="Q65" s="71"/>
      <c r="R65" s="71"/>
      <c r="S65" s="71"/>
      <c r="T65" s="69"/>
      <c r="U65" s="71"/>
      <c r="V65" s="69"/>
      <c r="W65" s="71"/>
      <c r="X65" s="69"/>
      <c r="Y65" s="71"/>
      <c r="Z65" s="89" t="str">
        <f>IFERROR(VLOOKUP(Z$9,#REF!,97,FALSE),"")</f>
        <v/>
      </c>
      <c r="AA65" s="90" t="str">
        <f>IFERROR(VLOOKUP(AA$9,#REF!,97,FALSE),"")</f>
        <v/>
      </c>
      <c r="AB65" s="90" t="str">
        <f>IFERROR(VLOOKUP(AB$9,#REF!,97,FALSE),"")</f>
        <v/>
      </c>
      <c r="AC65" s="90" t="str">
        <f>IFERROR(VLOOKUP(AC$9,#REF!,97,FALSE),"")</f>
        <v/>
      </c>
      <c r="AD65" s="90" t="str">
        <f>IFERROR(VLOOKUP(AD$9,#REF!,97,FALSE),"")</f>
        <v/>
      </c>
      <c r="AE65" s="90" t="str">
        <f>IFERROR(VLOOKUP(AE$9,#REF!,97,FALSE),"")</f>
        <v/>
      </c>
      <c r="AF65" s="90" t="str">
        <f>IFERROR(VLOOKUP(AF$9,#REF!,97,FALSE),"")</f>
        <v/>
      </c>
      <c r="AG65" s="90" t="str">
        <f>IFERROR(VLOOKUP(AG$9,#REF!,97,FALSE),"")</f>
        <v/>
      </c>
      <c r="AH65" s="90" t="str">
        <f>IFERROR(VLOOKUP(AH$9,#REF!,97,FALSE),"")</f>
        <v/>
      </c>
      <c r="AI65" s="90" t="str">
        <f>IFERROR(VLOOKUP(AI$9,#REF!,97,FALSE),"")</f>
        <v/>
      </c>
      <c r="AJ65" s="90" t="str">
        <f>IFERROR(VLOOKUP(AJ$9,#REF!,97,FALSE),"")</f>
        <v/>
      </c>
      <c r="AK65" s="90" t="str">
        <f>IFERROR(VLOOKUP(ADA$9,#REF!,97,FALSE),"")</f>
        <v/>
      </c>
      <c r="AL65" s="90" t="str">
        <f>IFERROR(VLOOKUP(AL$9,#REF!,97,FALSE),"")</f>
        <v/>
      </c>
      <c r="AM65" s="90" t="str">
        <f>IFERROR(VLOOKUP(AM$9,#REF!,97,FALSE),"")</f>
        <v/>
      </c>
      <c r="AN65" s="90" t="str">
        <f>IFERROR(VLOOKUP(AN$9,#REF!,97,FALSE),"")</f>
        <v/>
      </c>
      <c r="AO65" s="90" t="str">
        <f>IFERROR(VLOOKUP(AO$9,#REF!,97,FALSE),"")</f>
        <v/>
      </c>
      <c r="AP65" s="90" t="str">
        <f>IFERROR(VLOOKUP(AP$9,#REF!,97,FALSE),"")</f>
        <v/>
      </c>
      <c r="AQ65" s="72" t="e">
        <f>#REF!</f>
        <v>#REF!</v>
      </c>
      <c r="AR65" s="73"/>
      <c r="AS65" s="91" t="s">
        <v>42</v>
      </c>
      <c r="AT65" s="91"/>
      <c r="AU65" s="91"/>
    </row>
    <row r="66" spans="1:47" ht="11.1" customHeight="1" thickBot="1">
      <c r="A66" s="111">
        <v>51</v>
      </c>
      <c r="B66" s="112" t="s">
        <v>43</v>
      </c>
      <c r="C66" s="113" t="s">
        <v>79</v>
      </c>
      <c r="D66" s="116">
        <v>0</v>
      </c>
      <c r="E66" s="115"/>
      <c r="F66" s="116">
        <v>0</v>
      </c>
      <c r="G66" s="115"/>
      <c r="H66" s="116">
        <v>0</v>
      </c>
      <c r="I66" s="115"/>
      <c r="J66" s="116">
        <v>0</v>
      </c>
      <c r="K66" s="115"/>
      <c r="L66" s="116">
        <v>0</v>
      </c>
      <c r="M66" s="115"/>
      <c r="N66" s="116">
        <v>0</v>
      </c>
      <c r="O66" s="115"/>
      <c r="P66" s="114"/>
      <c r="Q66" s="115"/>
      <c r="R66" s="115"/>
      <c r="S66" s="115"/>
      <c r="T66" s="116"/>
      <c r="U66" s="115"/>
      <c r="V66" s="116"/>
      <c r="W66" s="115"/>
      <c r="X66" s="116"/>
      <c r="Y66" s="115"/>
      <c r="Z66" s="89" t="str">
        <f>IFERROR(VLOOKUP(Z$9,#REF!,98,FALSE),"")</f>
        <v/>
      </c>
      <c r="AA66" s="90" t="str">
        <f>IFERROR(VLOOKUP(AA$9,#REF!,98,FALSE),"")</f>
        <v/>
      </c>
      <c r="AB66" s="90" t="str">
        <f>IFERROR(VLOOKUP(AB$9,#REF!,98,FALSE),"")</f>
        <v/>
      </c>
      <c r="AC66" s="90" t="str">
        <f>IFERROR(VLOOKUP(AC$9,#REF!,98,FALSE),"")</f>
        <v/>
      </c>
      <c r="AD66" s="90" t="str">
        <f>IFERROR(VLOOKUP(AD$9,#REF!,98,FALSE),"")</f>
        <v/>
      </c>
      <c r="AE66" s="90" t="str">
        <f>IFERROR(VLOOKUP(AE$9,#REF!,98,FALSE),"")</f>
        <v/>
      </c>
      <c r="AF66" s="90" t="str">
        <f>IFERROR(VLOOKUP(AF$9,#REF!,98,FALSE),"")</f>
        <v/>
      </c>
      <c r="AG66" s="90" t="str">
        <f>IFERROR(VLOOKUP(AG$9,#REF!,98,FALSE),"")</f>
        <v/>
      </c>
      <c r="AH66" s="90" t="str">
        <f>IFERROR(VLOOKUP(AH$9,#REF!,98,FALSE),"")</f>
        <v/>
      </c>
      <c r="AI66" s="90" t="str">
        <f>IFERROR(VLOOKUP(AI$9,#REF!,98,FALSE),"")</f>
        <v/>
      </c>
      <c r="AJ66" s="90" t="str">
        <f>IFERROR(VLOOKUP(AJ$9,#REF!,98,FALSE),"")</f>
        <v/>
      </c>
      <c r="AK66" s="90" t="str">
        <f>IFERROR(VLOOKUP(ADA$9,#REF!,98,FALSE),"")</f>
        <v/>
      </c>
      <c r="AL66" s="90" t="str">
        <f>IFERROR(VLOOKUP(AL$9,#REF!,98,FALSE),"")</f>
        <v/>
      </c>
      <c r="AM66" s="90" t="str">
        <f>IFERROR(VLOOKUP(AM$9,#REF!,98,FALSE),"")</f>
        <v/>
      </c>
      <c r="AN66" s="90" t="str">
        <f>IFERROR(VLOOKUP(AN$9,#REF!,98,FALSE),"")</f>
        <v/>
      </c>
      <c r="AO66" s="90" t="str">
        <f>IFERROR(VLOOKUP(AO$9,#REF!,98,FALSE),"")</f>
        <v/>
      </c>
      <c r="AP66" s="90" t="str">
        <f>IFERROR(VLOOKUP(AP$9,#REF!,98,FALSE),"")</f>
        <v/>
      </c>
      <c r="AQ66" s="72" t="e">
        <f>#REF!</f>
        <v>#REF!</v>
      </c>
      <c r="AR66" s="73"/>
      <c r="AS66" s="91" t="s">
        <v>43</v>
      </c>
      <c r="AT66" s="91"/>
      <c r="AU66" s="91"/>
    </row>
    <row r="67" spans="1:47" ht="11.1" customHeight="1" thickBot="1">
      <c r="A67" s="117"/>
      <c r="B67" s="118"/>
      <c r="C67" s="63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20"/>
      <c r="U67" s="119"/>
      <c r="V67" s="119"/>
      <c r="W67" s="119"/>
      <c r="X67" s="119"/>
      <c r="Y67" s="119"/>
      <c r="Z67" s="89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72"/>
      <c r="AR67" s="73"/>
    </row>
    <row r="68" spans="1:47" ht="11.1" customHeight="1" thickTop="1">
      <c r="A68" s="283"/>
      <c r="B68" s="283"/>
      <c r="C68" s="167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67"/>
      <c r="Q68" s="205"/>
      <c r="R68" s="121"/>
      <c r="S68" s="121"/>
      <c r="T68" s="122"/>
      <c r="U68" s="121"/>
      <c r="V68" s="121"/>
      <c r="W68" s="121"/>
      <c r="X68" s="121"/>
      <c r="Y68" s="121"/>
      <c r="Z68" s="123"/>
      <c r="AA68" s="89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124"/>
      <c r="AR68" s="119"/>
      <c r="AS68" s="73"/>
    </row>
    <row r="69" spans="1:47" ht="11.1" customHeight="1" thickBot="1">
      <c r="A69" s="125" t="s">
        <v>89</v>
      </c>
      <c r="B69" s="126"/>
      <c r="C69" s="127" t="s">
        <v>76</v>
      </c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9"/>
      <c r="U69" s="128"/>
      <c r="V69" s="128"/>
      <c r="W69" s="128"/>
      <c r="X69" s="128"/>
      <c r="Y69" s="128"/>
      <c r="Z69" s="89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72"/>
      <c r="AR69" s="73"/>
      <c r="AT69" s="82" t="s">
        <v>105</v>
      </c>
      <c r="AU69" s="83" t="s">
        <v>106</v>
      </c>
    </row>
    <row r="70" spans="1:47" ht="11.1" customHeight="1">
      <c r="A70" s="84">
        <v>1</v>
      </c>
      <c r="B70" s="131" t="s">
        <v>61</v>
      </c>
      <c r="C70" s="85" t="s">
        <v>78</v>
      </c>
      <c r="D70" s="133" t="s">
        <v>370</v>
      </c>
      <c r="E70" s="68" t="e">
        <f t="shared" ref="E70:E75" si="24">D70/1000</f>
        <v>#VALUE!</v>
      </c>
      <c r="F70" s="133" t="s">
        <v>370</v>
      </c>
      <c r="G70" s="68" t="e">
        <f t="shared" ref="G70:G75" si="25">F70/1000</f>
        <v>#VALUE!</v>
      </c>
      <c r="H70" s="133" t="s">
        <v>370</v>
      </c>
      <c r="I70" s="68" t="e">
        <f t="shared" ref="I70:I75" si="26">H70/1000</f>
        <v>#VALUE!</v>
      </c>
      <c r="J70" s="133" t="s">
        <v>370</v>
      </c>
      <c r="K70" s="68" t="e">
        <f t="shared" ref="K70:K75" si="27">J70/1000</f>
        <v>#VALUE!</v>
      </c>
      <c r="L70" s="133" t="s">
        <v>370</v>
      </c>
      <c r="M70" s="68" t="e">
        <f t="shared" ref="M70:M75" si="28">L70/1000</f>
        <v>#VALUE!</v>
      </c>
      <c r="N70" s="133" t="s">
        <v>370</v>
      </c>
      <c r="O70" s="68" t="e">
        <f t="shared" ref="O70:O75" si="29">N70/1000</f>
        <v>#VALUE!</v>
      </c>
      <c r="P70" s="132"/>
      <c r="Q70" s="68"/>
      <c r="R70" s="133"/>
      <c r="S70" s="68"/>
      <c r="T70" s="88"/>
      <c r="U70" s="68"/>
      <c r="V70" s="133"/>
      <c r="W70" s="68"/>
      <c r="X70" s="133"/>
      <c r="Y70" s="68"/>
      <c r="Z70" s="89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62"/>
      <c r="AR70" s="63"/>
      <c r="AS70" s="91" t="s">
        <v>61</v>
      </c>
      <c r="AT70" s="91"/>
      <c r="AU70" s="91"/>
    </row>
    <row r="71" spans="1:47" ht="11.1" customHeight="1">
      <c r="A71" s="93">
        <v>2</v>
      </c>
      <c r="B71" s="134" t="s">
        <v>62</v>
      </c>
      <c r="C71" s="96" t="s">
        <v>78</v>
      </c>
      <c r="D71" s="98" t="s">
        <v>370</v>
      </c>
      <c r="E71" s="68" t="e">
        <f t="shared" si="24"/>
        <v>#VALUE!</v>
      </c>
      <c r="F71" s="98" t="s">
        <v>370</v>
      </c>
      <c r="G71" s="68" t="e">
        <f t="shared" si="25"/>
        <v>#VALUE!</v>
      </c>
      <c r="H71" s="98" t="s">
        <v>370</v>
      </c>
      <c r="I71" s="68" t="e">
        <f t="shared" si="26"/>
        <v>#VALUE!</v>
      </c>
      <c r="J71" s="98" t="s">
        <v>370</v>
      </c>
      <c r="K71" s="68" t="e">
        <f t="shared" si="27"/>
        <v>#VALUE!</v>
      </c>
      <c r="L71" s="98" t="s">
        <v>370</v>
      </c>
      <c r="M71" s="68" t="e">
        <f t="shared" si="28"/>
        <v>#VALUE!</v>
      </c>
      <c r="N71" s="98" t="s">
        <v>370</v>
      </c>
      <c r="O71" s="68" t="e">
        <f t="shared" si="29"/>
        <v>#VALUE!</v>
      </c>
      <c r="P71" s="97"/>
      <c r="Q71" s="68"/>
      <c r="R71" s="98"/>
      <c r="S71" s="68"/>
      <c r="T71" s="69"/>
      <c r="U71" s="68"/>
      <c r="V71" s="98"/>
      <c r="W71" s="68"/>
      <c r="X71" s="98"/>
      <c r="Y71" s="68"/>
      <c r="Z71" s="89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62"/>
      <c r="AR71" s="63"/>
      <c r="AS71" s="91" t="s">
        <v>114</v>
      </c>
      <c r="AT71" s="91"/>
      <c r="AU71" s="91"/>
    </row>
    <row r="72" spans="1:47" ht="11.1" customHeight="1">
      <c r="A72" s="93">
        <v>3</v>
      </c>
      <c r="B72" s="134" t="s">
        <v>63</v>
      </c>
      <c r="C72" s="96" t="s">
        <v>78</v>
      </c>
      <c r="D72" s="102" t="s">
        <v>370</v>
      </c>
      <c r="E72" s="68" t="e">
        <f t="shared" si="24"/>
        <v>#VALUE!</v>
      </c>
      <c r="F72" s="102" t="s">
        <v>370</v>
      </c>
      <c r="G72" s="68" t="e">
        <f t="shared" si="25"/>
        <v>#VALUE!</v>
      </c>
      <c r="H72" s="102" t="s">
        <v>370</v>
      </c>
      <c r="I72" s="68" t="e">
        <f t="shared" si="26"/>
        <v>#VALUE!</v>
      </c>
      <c r="J72" s="102" t="s">
        <v>370</v>
      </c>
      <c r="K72" s="68" t="e">
        <f t="shared" si="27"/>
        <v>#VALUE!</v>
      </c>
      <c r="L72" s="102" t="s">
        <v>370</v>
      </c>
      <c r="M72" s="68" t="e">
        <f t="shared" si="28"/>
        <v>#VALUE!</v>
      </c>
      <c r="N72" s="102" t="s">
        <v>370</v>
      </c>
      <c r="O72" s="68" t="e">
        <f t="shared" si="29"/>
        <v>#VALUE!</v>
      </c>
      <c r="P72" s="101"/>
      <c r="Q72" s="68"/>
      <c r="R72" s="102"/>
      <c r="S72" s="68"/>
      <c r="T72" s="69"/>
      <c r="U72" s="68"/>
      <c r="V72" s="102"/>
      <c r="W72" s="68"/>
      <c r="X72" s="102"/>
      <c r="Y72" s="68"/>
      <c r="Z72" s="89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62"/>
      <c r="AR72" s="63"/>
      <c r="AS72" s="91" t="s">
        <v>115</v>
      </c>
      <c r="AT72" s="91"/>
      <c r="AU72" s="91"/>
    </row>
    <row r="73" spans="1:47" ht="11.1" customHeight="1">
      <c r="A73" s="93">
        <v>4</v>
      </c>
      <c r="B73" s="134" t="s">
        <v>97</v>
      </c>
      <c r="C73" s="96" t="s">
        <v>78</v>
      </c>
      <c r="D73" s="98" t="s">
        <v>370</v>
      </c>
      <c r="E73" s="68" t="e">
        <f t="shared" si="24"/>
        <v>#VALUE!</v>
      </c>
      <c r="F73" s="98" t="s">
        <v>370</v>
      </c>
      <c r="G73" s="68" t="e">
        <f t="shared" si="25"/>
        <v>#VALUE!</v>
      </c>
      <c r="H73" s="98" t="s">
        <v>370</v>
      </c>
      <c r="I73" s="68" t="e">
        <f t="shared" si="26"/>
        <v>#VALUE!</v>
      </c>
      <c r="J73" s="98" t="s">
        <v>370</v>
      </c>
      <c r="K73" s="68" t="e">
        <f t="shared" si="27"/>
        <v>#VALUE!</v>
      </c>
      <c r="L73" s="98" t="s">
        <v>370</v>
      </c>
      <c r="M73" s="68" t="e">
        <f t="shared" si="28"/>
        <v>#VALUE!</v>
      </c>
      <c r="N73" s="98" t="s">
        <v>370</v>
      </c>
      <c r="O73" s="68" t="e">
        <f t="shared" si="29"/>
        <v>#VALUE!</v>
      </c>
      <c r="P73" s="97"/>
      <c r="Q73" s="68"/>
      <c r="R73" s="98"/>
      <c r="S73" s="68"/>
      <c r="T73" s="69"/>
      <c r="U73" s="68"/>
      <c r="V73" s="98"/>
      <c r="W73" s="68"/>
      <c r="X73" s="98"/>
      <c r="Y73" s="68"/>
      <c r="Z73" s="89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62"/>
      <c r="AR73" s="63"/>
      <c r="AS73" s="91" t="s">
        <v>116</v>
      </c>
      <c r="AT73" s="91"/>
      <c r="AU73" s="91"/>
    </row>
    <row r="74" spans="1:47" ht="11.1" customHeight="1">
      <c r="A74" s="93">
        <v>5</v>
      </c>
      <c r="B74" s="134" t="s">
        <v>49</v>
      </c>
      <c r="C74" s="96" t="s">
        <v>78</v>
      </c>
      <c r="D74" s="102" t="s">
        <v>370</v>
      </c>
      <c r="E74" s="68" t="e">
        <f t="shared" si="24"/>
        <v>#VALUE!</v>
      </c>
      <c r="F74" s="102" t="s">
        <v>370</v>
      </c>
      <c r="G74" s="68" t="e">
        <f t="shared" si="25"/>
        <v>#VALUE!</v>
      </c>
      <c r="H74" s="102" t="s">
        <v>370</v>
      </c>
      <c r="I74" s="68" t="e">
        <f t="shared" si="26"/>
        <v>#VALUE!</v>
      </c>
      <c r="J74" s="102" t="s">
        <v>370</v>
      </c>
      <c r="K74" s="68" t="e">
        <f t="shared" si="27"/>
        <v>#VALUE!</v>
      </c>
      <c r="L74" s="102" t="s">
        <v>370</v>
      </c>
      <c r="M74" s="68" t="e">
        <f t="shared" si="28"/>
        <v>#VALUE!</v>
      </c>
      <c r="N74" s="102" t="s">
        <v>370</v>
      </c>
      <c r="O74" s="68" t="e">
        <f t="shared" si="29"/>
        <v>#VALUE!</v>
      </c>
      <c r="P74" s="101"/>
      <c r="Q74" s="68"/>
      <c r="R74" s="102"/>
      <c r="S74" s="68"/>
      <c r="T74" s="69"/>
      <c r="U74" s="68"/>
      <c r="V74" s="102"/>
      <c r="W74" s="68"/>
      <c r="X74" s="102"/>
      <c r="Y74" s="68"/>
      <c r="Z74" s="89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62"/>
      <c r="AR74" s="63"/>
      <c r="AS74" s="91" t="s">
        <v>49</v>
      </c>
      <c r="AT74" s="91"/>
      <c r="AU74" s="91"/>
    </row>
    <row r="75" spans="1:47" ht="11.1" customHeight="1">
      <c r="A75" s="93">
        <v>6</v>
      </c>
      <c r="B75" s="134" t="s">
        <v>96</v>
      </c>
      <c r="C75" s="96" t="s">
        <v>78</v>
      </c>
      <c r="D75" s="102" t="s">
        <v>370</v>
      </c>
      <c r="E75" s="68" t="e">
        <f t="shared" si="24"/>
        <v>#VALUE!</v>
      </c>
      <c r="F75" s="102" t="s">
        <v>370</v>
      </c>
      <c r="G75" s="68" t="e">
        <f t="shared" si="25"/>
        <v>#VALUE!</v>
      </c>
      <c r="H75" s="102" t="s">
        <v>370</v>
      </c>
      <c r="I75" s="68" t="e">
        <f t="shared" si="26"/>
        <v>#VALUE!</v>
      </c>
      <c r="J75" s="102" t="s">
        <v>370</v>
      </c>
      <c r="K75" s="68" t="e">
        <f t="shared" si="27"/>
        <v>#VALUE!</v>
      </c>
      <c r="L75" s="102" t="s">
        <v>370</v>
      </c>
      <c r="M75" s="68" t="e">
        <f t="shared" si="28"/>
        <v>#VALUE!</v>
      </c>
      <c r="N75" s="102" t="s">
        <v>370</v>
      </c>
      <c r="O75" s="68" t="e">
        <f t="shared" si="29"/>
        <v>#VALUE!</v>
      </c>
      <c r="P75" s="101"/>
      <c r="Q75" s="68"/>
      <c r="R75" s="102"/>
      <c r="S75" s="68"/>
      <c r="T75" s="69"/>
      <c r="U75" s="68"/>
      <c r="V75" s="102"/>
      <c r="W75" s="68"/>
      <c r="X75" s="102"/>
      <c r="Y75" s="68"/>
      <c r="Z75" s="89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62"/>
      <c r="AR75" s="63"/>
      <c r="AS75" s="91" t="s">
        <v>117</v>
      </c>
      <c r="AT75" s="91"/>
      <c r="AU75" s="91"/>
    </row>
    <row r="76" spans="1:47" ht="11.1" customHeight="1">
      <c r="A76" s="93">
        <v>7</v>
      </c>
      <c r="B76" s="135" t="s">
        <v>50</v>
      </c>
      <c r="C76" s="96" t="s">
        <v>78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89"/>
      <c r="Q76" s="89"/>
      <c r="R76" s="90"/>
      <c r="S76" s="90"/>
      <c r="T76" s="69"/>
      <c r="U76" s="90"/>
      <c r="V76" s="90"/>
      <c r="W76" s="90"/>
      <c r="X76" s="90"/>
      <c r="Y76" s="90"/>
      <c r="Z76" s="89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62"/>
      <c r="AR76" s="63"/>
      <c r="AS76" s="91" t="s">
        <v>50</v>
      </c>
      <c r="AT76" s="91"/>
      <c r="AU76" s="91"/>
    </row>
    <row r="77" spans="1:47" ht="11.1" customHeight="1">
      <c r="A77" s="93">
        <v>8</v>
      </c>
      <c r="B77" s="135" t="s">
        <v>51</v>
      </c>
      <c r="C77" s="96" t="s">
        <v>78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89"/>
      <c r="Q77" s="89"/>
      <c r="R77" s="90"/>
      <c r="S77" s="90"/>
      <c r="T77" s="69"/>
      <c r="U77" s="90"/>
      <c r="V77" s="90"/>
      <c r="W77" s="90"/>
      <c r="X77" s="90"/>
      <c r="Y77" s="90"/>
      <c r="Z77" s="89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62"/>
      <c r="AR77" s="63"/>
      <c r="AS77" s="91" t="s">
        <v>51</v>
      </c>
      <c r="AT77" s="91"/>
      <c r="AU77" s="91"/>
    </row>
    <row r="78" spans="1:47" ht="11.1" customHeight="1">
      <c r="A78" s="93">
        <v>9</v>
      </c>
      <c r="B78" s="136" t="s">
        <v>52</v>
      </c>
      <c r="C78" s="96" t="s">
        <v>78</v>
      </c>
      <c r="D78" s="102" t="s">
        <v>370</v>
      </c>
      <c r="E78" s="102"/>
      <c r="F78" s="102" t="s">
        <v>370</v>
      </c>
      <c r="G78" s="102"/>
      <c r="H78" s="102" t="s">
        <v>370</v>
      </c>
      <c r="I78" s="102"/>
      <c r="J78" s="102" t="s">
        <v>370</v>
      </c>
      <c r="K78" s="102"/>
      <c r="L78" s="102" t="s">
        <v>370</v>
      </c>
      <c r="M78" s="102"/>
      <c r="N78" s="102" t="s">
        <v>370</v>
      </c>
      <c r="O78" s="102"/>
      <c r="P78" s="101"/>
      <c r="Q78" s="101"/>
      <c r="R78" s="102"/>
      <c r="S78" s="102"/>
      <c r="T78" s="69"/>
      <c r="U78" s="102"/>
      <c r="V78" s="102"/>
      <c r="W78" s="102"/>
      <c r="X78" s="102"/>
      <c r="Y78" s="102"/>
      <c r="Z78" s="89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62"/>
      <c r="AR78" s="63"/>
      <c r="AS78" s="91" t="s">
        <v>52</v>
      </c>
      <c r="AT78" s="91"/>
      <c r="AU78" s="91"/>
    </row>
    <row r="79" spans="1:47" ht="11.1" customHeight="1">
      <c r="A79" s="93">
        <v>10</v>
      </c>
      <c r="B79" s="136" t="s">
        <v>53</v>
      </c>
      <c r="C79" s="96" t="s">
        <v>78</v>
      </c>
      <c r="D79" s="102" t="s">
        <v>370</v>
      </c>
      <c r="E79" s="102"/>
      <c r="F79" s="102" t="s">
        <v>370</v>
      </c>
      <c r="G79" s="102"/>
      <c r="H79" s="102" t="s">
        <v>370</v>
      </c>
      <c r="I79" s="102"/>
      <c r="J79" s="102" t="s">
        <v>370</v>
      </c>
      <c r="K79" s="102"/>
      <c r="L79" s="102" t="s">
        <v>370</v>
      </c>
      <c r="M79" s="102"/>
      <c r="N79" s="102" t="s">
        <v>370</v>
      </c>
      <c r="O79" s="102"/>
      <c r="P79" s="101"/>
      <c r="Q79" s="101"/>
      <c r="R79" s="102"/>
      <c r="S79" s="102"/>
      <c r="T79" s="69"/>
      <c r="U79" s="102"/>
      <c r="V79" s="102"/>
      <c r="W79" s="102"/>
      <c r="X79" s="102"/>
      <c r="Y79" s="102"/>
      <c r="Z79" s="89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62"/>
      <c r="AR79" s="63"/>
      <c r="AS79" s="91" t="s">
        <v>53</v>
      </c>
      <c r="AT79" s="91"/>
      <c r="AU79" s="91"/>
    </row>
    <row r="80" spans="1:47" ht="11.1" customHeight="1">
      <c r="A80" s="93">
        <v>11</v>
      </c>
      <c r="B80" s="136" t="s">
        <v>94</v>
      </c>
      <c r="C80" s="109" t="s">
        <v>75</v>
      </c>
      <c r="D80" s="71" t="s">
        <v>370</v>
      </c>
      <c r="E80" s="71"/>
      <c r="F80" s="71" t="s">
        <v>370</v>
      </c>
      <c r="G80" s="71"/>
      <c r="H80" s="71" t="s">
        <v>370</v>
      </c>
      <c r="I80" s="71"/>
      <c r="J80" s="71" t="s">
        <v>370</v>
      </c>
      <c r="K80" s="71"/>
      <c r="L80" s="71" t="s">
        <v>370</v>
      </c>
      <c r="M80" s="71"/>
      <c r="N80" s="71" t="s">
        <v>370</v>
      </c>
      <c r="O80" s="71"/>
      <c r="P80" s="70"/>
      <c r="Q80" s="70"/>
      <c r="R80" s="71"/>
      <c r="S80" s="71"/>
      <c r="T80" s="69"/>
      <c r="U80" s="71"/>
      <c r="V80" s="71"/>
      <c r="W80" s="71"/>
      <c r="X80" s="71"/>
      <c r="Y80" s="71"/>
      <c r="Z80" s="89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62"/>
      <c r="AR80" s="63"/>
      <c r="AS80" s="91" t="s">
        <v>94</v>
      </c>
      <c r="AT80" s="91"/>
      <c r="AU80" s="91"/>
    </row>
    <row r="81" spans="1:47" ht="11.1" customHeight="1">
      <c r="A81" s="93">
        <v>12</v>
      </c>
      <c r="B81" s="136" t="s">
        <v>54</v>
      </c>
      <c r="C81" s="96" t="s">
        <v>78</v>
      </c>
      <c r="D81" s="71">
        <v>1</v>
      </c>
      <c r="E81" s="71"/>
      <c r="F81" s="71">
        <v>0.6</v>
      </c>
      <c r="G81" s="71"/>
      <c r="H81" s="71">
        <v>0.8</v>
      </c>
      <c r="I81" s="71"/>
      <c r="J81" s="71">
        <v>0.6</v>
      </c>
      <c r="K81" s="71"/>
      <c r="L81" s="71">
        <v>1</v>
      </c>
      <c r="M81" s="71"/>
      <c r="N81" s="71">
        <v>0.6</v>
      </c>
      <c r="O81" s="71"/>
      <c r="P81" s="70"/>
      <c r="Q81" s="70"/>
      <c r="R81" s="71"/>
      <c r="S81" s="71"/>
      <c r="T81" s="69"/>
      <c r="U81" s="71"/>
      <c r="V81" s="71"/>
      <c r="W81" s="71"/>
      <c r="X81" s="71"/>
      <c r="Y81" s="71"/>
      <c r="Z81" s="89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62"/>
      <c r="AR81" s="63"/>
      <c r="AS81" s="91" t="s">
        <v>54</v>
      </c>
      <c r="AT81" s="91"/>
      <c r="AU81" s="91"/>
    </row>
    <row r="82" spans="1:47" ht="11.1" customHeight="1">
      <c r="A82" s="93">
        <v>13</v>
      </c>
      <c r="B82" s="136" t="s">
        <v>64</v>
      </c>
      <c r="C82" s="96" t="s">
        <v>78</v>
      </c>
      <c r="D82" s="71" t="s">
        <v>370</v>
      </c>
      <c r="E82" s="71"/>
      <c r="F82" s="71" t="s">
        <v>370</v>
      </c>
      <c r="G82" s="71"/>
      <c r="H82" s="71" t="s">
        <v>370</v>
      </c>
      <c r="I82" s="71"/>
      <c r="J82" s="71" t="s">
        <v>370</v>
      </c>
      <c r="K82" s="71"/>
      <c r="L82" s="71" t="s">
        <v>370</v>
      </c>
      <c r="M82" s="71"/>
      <c r="N82" s="71" t="s">
        <v>370</v>
      </c>
      <c r="O82" s="71"/>
      <c r="P82" s="70"/>
      <c r="Q82" s="70"/>
      <c r="R82" s="71"/>
      <c r="S82" s="71"/>
      <c r="T82" s="69"/>
      <c r="U82" s="71"/>
      <c r="V82" s="71"/>
      <c r="W82" s="71"/>
      <c r="X82" s="71"/>
      <c r="Y82" s="71"/>
      <c r="Z82" s="89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62"/>
      <c r="AR82" s="63"/>
      <c r="AS82" s="91" t="s">
        <v>36</v>
      </c>
      <c r="AT82" s="91"/>
      <c r="AU82" s="91"/>
    </row>
    <row r="83" spans="1:47" ht="11.1" customHeight="1">
      <c r="A83" s="93">
        <v>14</v>
      </c>
      <c r="B83" s="136" t="s">
        <v>65</v>
      </c>
      <c r="C83" s="96" t="s">
        <v>78</v>
      </c>
      <c r="D83" s="102" t="s">
        <v>370</v>
      </c>
      <c r="E83" s="190" t="e">
        <f t="shared" ref="E83" si="30">D83/1000</f>
        <v>#VALUE!</v>
      </c>
      <c r="F83" s="102" t="s">
        <v>370</v>
      </c>
      <c r="G83" s="190" t="e">
        <f t="shared" ref="G83" si="31">F83/1000</f>
        <v>#VALUE!</v>
      </c>
      <c r="H83" s="102" t="s">
        <v>370</v>
      </c>
      <c r="I83" s="190" t="e">
        <f t="shared" ref="I83" si="32">H83/1000</f>
        <v>#VALUE!</v>
      </c>
      <c r="J83" s="102" t="s">
        <v>370</v>
      </c>
      <c r="K83" s="190" t="e">
        <f t="shared" ref="K83" si="33">J83/1000</f>
        <v>#VALUE!</v>
      </c>
      <c r="L83" s="102" t="s">
        <v>370</v>
      </c>
      <c r="M83" s="190" t="e">
        <f t="shared" ref="M83" si="34">L83/1000</f>
        <v>#VALUE!</v>
      </c>
      <c r="N83" s="102" t="s">
        <v>370</v>
      </c>
      <c r="O83" s="190" t="e">
        <f t="shared" ref="O83" si="35">N83/1000</f>
        <v>#VALUE!</v>
      </c>
      <c r="P83" s="101"/>
      <c r="Q83" s="190"/>
      <c r="R83" s="102"/>
      <c r="S83" s="190"/>
      <c r="T83" s="69"/>
      <c r="U83" s="190"/>
      <c r="V83" s="102"/>
      <c r="W83" s="190"/>
      <c r="X83" s="102"/>
      <c r="Y83" s="190"/>
      <c r="Z83" s="89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62"/>
      <c r="AR83" s="63"/>
      <c r="AS83" s="91" t="s">
        <v>34</v>
      </c>
      <c r="AT83" s="91"/>
      <c r="AU83" s="91"/>
    </row>
    <row r="84" spans="1:47" ht="11.1" customHeight="1">
      <c r="A84" s="93">
        <v>15</v>
      </c>
      <c r="B84" s="136" t="s">
        <v>55</v>
      </c>
      <c r="C84" s="96" t="s">
        <v>78</v>
      </c>
      <c r="D84" s="71" t="s">
        <v>370</v>
      </c>
      <c r="E84" s="71"/>
      <c r="F84" s="71" t="s">
        <v>370</v>
      </c>
      <c r="G84" s="71"/>
      <c r="H84" s="71" t="s">
        <v>370</v>
      </c>
      <c r="I84" s="71"/>
      <c r="J84" s="71" t="s">
        <v>370</v>
      </c>
      <c r="K84" s="71"/>
      <c r="L84" s="71" t="s">
        <v>370</v>
      </c>
      <c r="M84" s="71"/>
      <c r="N84" s="71" t="s">
        <v>370</v>
      </c>
      <c r="O84" s="71"/>
      <c r="P84" s="70"/>
      <c r="Q84" s="70"/>
      <c r="R84" s="71"/>
      <c r="S84" s="71"/>
      <c r="T84" s="69"/>
      <c r="U84" s="71"/>
      <c r="V84" s="71"/>
      <c r="W84" s="71"/>
      <c r="X84" s="71"/>
      <c r="Y84" s="71"/>
      <c r="Z84" s="89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62"/>
      <c r="AR84" s="63"/>
      <c r="AS84" s="91" t="s">
        <v>55</v>
      </c>
      <c r="AT84" s="91"/>
      <c r="AU84" s="91"/>
    </row>
    <row r="85" spans="1:47" ht="11.1" customHeight="1">
      <c r="A85" s="93">
        <v>16</v>
      </c>
      <c r="B85" s="136" t="s">
        <v>95</v>
      </c>
      <c r="C85" s="96" t="s">
        <v>78</v>
      </c>
      <c r="D85" s="102" t="s">
        <v>370</v>
      </c>
      <c r="E85" s="102"/>
      <c r="F85" s="102" t="s">
        <v>370</v>
      </c>
      <c r="G85" s="102"/>
      <c r="H85" s="102" t="s">
        <v>370</v>
      </c>
      <c r="I85" s="102"/>
      <c r="J85" s="102" t="s">
        <v>370</v>
      </c>
      <c r="K85" s="102"/>
      <c r="L85" s="102" t="s">
        <v>370</v>
      </c>
      <c r="M85" s="102"/>
      <c r="N85" s="102" t="s">
        <v>370</v>
      </c>
      <c r="O85" s="102"/>
      <c r="P85" s="101"/>
      <c r="Q85" s="101"/>
      <c r="R85" s="102"/>
      <c r="S85" s="102"/>
      <c r="T85" s="69"/>
      <c r="U85" s="102"/>
      <c r="V85" s="102"/>
      <c r="W85" s="102"/>
      <c r="X85" s="102"/>
      <c r="Y85" s="102"/>
      <c r="Z85" s="89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62"/>
      <c r="AR85" s="63"/>
      <c r="AS85" s="91" t="s">
        <v>118</v>
      </c>
      <c r="AT85" s="91"/>
      <c r="AU85" s="91"/>
    </row>
    <row r="86" spans="1:47" ht="11.1" customHeight="1">
      <c r="A86" s="93">
        <v>17</v>
      </c>
      <c r="B86" s="136" t="s">
        <v>66</v>
      </c>
      <c r="C86" s="96" t="s">
        <v>78</v>
      </c>
      <c r="D86" s="102" t="s">
        <v>370</v>
      </c>
      <c r="E86" s="102"/>
      <c r="F86" s="102" t="s">
        <v>370</v>
      </c>
      <c r="G86" s="102"/>
      <c r="H86" s="102" t="s">
        <v>370</v>
      </c>
      <c r="I86" s="102"/>
      <c r="J86" s="102" t="s">
        <v>370</v>
      </c>
      <c r="K86" s="102"/>
      <c r="L86" s="102" t="s">
        <v>370</v>
      </c>
      <c r="M86" s="102"/>
      <c r="N86" s="102" t="s">
        <v>370</v>
      </c>
      <c r="O86" s="102"/>
      <c r="P86" s="101"/>
      <c r="Q86" s="101"/>
      <c r="R86" s="102"/>
      <c r="S86" s="102"/>
      <c r="T86" s="69"/>
      <c r="U86" s="102"/>
      <c r="V86" s="102"/>
      <c r="W86" s="102"/>
      <c r="X86" s="102"/>
      <c r="Y86" s="102"/>
      <c r="Z86" s="89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62"/>
      <c r="AR86" s="63"/>
      <c r="AS86" s="91" t="s">
        <v>119</v>
      </c>
      <c r="AT86" s="91"/>
      <c r="AU86" s="91"/>
    </row>
    <row r="87" spans="1:47" ht="11.1" customHeight="1">
      <c r="A87" s="93">
        <v>18</v>
      </c>
      <c r="B87" s="136" t="s">
        <v>67</v>
      </c>
      <c r="C87" s="96" t="s">
        <v>78</v>
      </c>
      <c r="D87" s="71" t="s">
        <v>370</v>
      </c>
      <c r="E87" s="71"/>
      <c r="F87" s="71" t="s">
        <v>370</v>
      </c>
      <c r="G87" s="71"/>
      <c r="H87" s="71" t="s">
        <v>370</v>
      </c>
      <c r="I87" s="71"/>
      <c r="J87" s="71" t="s">
        <v>370</v>
      </c>
      <c r="K87" s="71"/>
      <c r="L87" s="71" t="s">
        <v>370</v>
      </c>
      <c r="M87" s="71"/>
      <c r="N87" s="71" t="s">
        <v>370</v>
      </c>
      <c r="O87" s="71"/>
      <c r="P87" s="70"/>
      <c r="Q87" s="70"/>
      <c r="R87" s="71"/>
      <c r="S87" s="71"/>
      <c r="T87" s="69"/>
      <c r="U87" s="71"/>
      <c r="V87" s="71"/>
      <c r="W87" s="71"/>
      <c r="X87" s="71"/>
      <c r="Y87" s="71"/>
      <c r="Z87" s="89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62"/>
      <c r="AR87" s="63"/>
      <c r="AS87" s="91" t="s">
        <v>120</v>
      </c>
      <c r="AT87" s="91"/>
      <c r="AU87" s="91"/>
    </row>
    <row r="88" spans="1:47" ht="11.1" customHeight="1">
      <c r="A88" s="93">
        <v>19</v>
      </c>
      <c r="B88" s="136" t="s">
        <v>98</v>
      </c>
      <c r="C88" s="109" t="s">
        <v>75</v>
      </c>
      <c r="D88" s="90" t="s">
        <v>370</v>
      </c>
      <c r="E88" s="90"/>
      <c r="F88" s="90" t="s">
        <v>370</v>
      </c>
      <c r="G88" s="90"/>
      <c r="H88" s="90" t="s">
        <v>370</v>
      </c>
      <c r="I88" s="90"/>
      <c r="J88" s="90" t="s">
        <v>370</v>
      </c>
      <c r="K88" s="90"/>
      <c r="L88" s="90" t="s">
        <v>370</v>
      </c>
      <c r="M88" s="90"/>
      <c r="N88" s="90" t="s">
        <v>370</v>
      </c>
      <c r="O88" s="90"/>
      <c r="P88" s="89"/>
      <c r="Q88" s="89"/>
      <c r="R88" s="90"/>
      <c r="S88" s="90"/>
      <c r="T88" s="69"/>
      <c r="U88" s="90"/>
      <c r="V88" s="90"/>
      <c r="W88" s="90"/>
      <c r="X88" s="90"/>
      <c r="Y88" s="90"/>
      <c r="Z88" s="89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62"/>
      <c r="AR88" s="63"/>
      <c r="AS88" s="91" t="s">
        <v>121</v>
      </c>
      <c r="AT88" s="91"/>
      <c r="AU88" s="91"/>
    </row>
    <row r="89" spans="1:47" ht="11.1" customHeight="1">
      <c r="A89" s="93">
        <v>20</v>
      </c>
      <c r="B89" s="136" t="s">
        <v>56</v>
      </c>
      <c r="C89" s="96" t="s">
        <v>78</v>
      </c>
      <c r="D89" s="90" t="s">
        <v>370</v>
      </c>
      <c r="E89" s="90"/>
      <c r="F89" s="90" t="s">
        <v>370</v>
      </c>
      <c r="G89" s="90"/>
      <c r="H89" s="90" t="s">
        <v>370</v>
      </c>
      <c r="I89" s="90"/>
      <c r="J89" s="90" t="s">
        <v>370</v>
      </c>
      <c r="K89" s="90"/>
      <c r="L89" s="90" t="s">
        <v>370</v>
      </c>
      <c r="M89" s="90"/>
      <c r="N89" s="90" t="s">
        <v>370</v>
      </c>
      <c r="O89" s="90"/>
      <c r="P89" s="89"/>
      <c r="Q89" s="89"/>
      <c r="R89" s="90"/>
      <c r="S89" s="90"/>
      <c r="T89" s="69"/>
      <c r="U89" s="90"/>
      <c r="V89" s="90"/>
      <c r="W89" s="90"/>
      <c r="X89" s="90"/>
      <c r="Y89" s="90"/>
      <c r="Z89" s="89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62"/>
      <c r="AR89" s="63"/>
      <c r="AS89" s="91" t="s">
        <v>56</v>
      </c>
      <c r="AT89" s="91"/>
      <c r="AU89" s="91"/>
    </row>
    <row r="90" spans="1:47" ht="11.1" customHeight="1">
      <c r="A90" s="93">
        <v>21</v>
      </c>
      <c r="B90" s="136" t="s">
        <v>43</v>
      </c>
      <c r="C90" s="138" t="s">
        <v>91</v>
      </c>
      <c r="D90" s="71">
        <v>0</v>
      </c>
      <c r="E90" s="71"/>
      <c r="F90" s="71">
        <v>0</v>
      </c>
      <c r="G90" s="71"/>
      <c r="H90" s="71">
        <v>0</v>
      </c>
      <c r="I90" s="71"/>
      <c r="J90" s="71">
        <v>0</v>
      </c>
      <c r="K90" s="71"/>
      <c r="L90" s="71">
        <v>0</v>
      </c>
      <c r="M90" s="71"/>
      <c r="N90" s="71">
        <v>0</v>
      </c>
      <c r="O90" s="71"/>
      <c r="P90" s="70"/>
      <c r="Q90" s="70"/>
      <c r="R90" s="71"/>
      <c r="S90" s="71"/>
      <c r="T90" s="69"/>
      <c r="U90" s="71"/>
      <c r="V90" s="71"/>
      <c r="W90" s="71"/>
      <c r="X90" s="71"/>
      <c r="Y90" s="71"/>
      <c r="Z90" s="89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62"/>
      <c r="AR90" s="63"/>
      <c r="AS90" s="91" t="s">
        <v>43</v>
      </c>
      <c r="AT90" s="91"/>
      <c r="AU90" s="91"/>
    </row>
    <row r="91" spans="1:47" ht="11.1" customHeight="1">
      <c r="A91" s="93">
        <v>22</v>
      </c>
      <c r="B91" s="136" t="s">
        <v>103</v>
      </c>
      <c r="C91" s="109" t="s">
        <v>75</v>
      </c>
      <c r="D91" s="71">
        <v>7.3</v>
      </c>
      <c r="E91" s="71"/>
      <c r="F91" s="71">
        <v>7.3</v>
      </c>
      <c r="G91" s="71"/>
      <c r="H91" s="71">
        <v>7.3</v>
      </c>
      <c r="I91" s="71"/>
      <c r="J91" s="71">
        <v>7.2</v>
      </c>
      <c r="K91" s="71"/>
      <c r="L91" s="71">
        <v>7.4</v>
      </c>
      <c r="M91" s="71"/>
      <c r="N91" s="71">
        <v>7.3</v>
      </c>
      <c r="O91" s="71"/>
      <c r="P91" s="70"/>
      <c r="Q91" s="70"/>
      <c r="R91" s="71"/>
      <c r="S91" s="71"/>
      <c r="T91" s="69"/>
      <c r="U91" s="71"/>
      <c r="V91" s="71"/>
      <c r="W91" s="71"/>
      <c r="X91" s="71"/>
      <c r="Y91" s="71"/>
      <c r="Z91" s="89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62"/>
      <c r="AR91" s="63"/>
      <c r="AS91" s="91" t="s">
        <v>112</v>
      </c>
      <c r="AT91" s="91"/>
      <c r="AU91" s="91"/>
    </row>
    <row r="92" spans="1:47" ht="11.1" customHeight="1">
      <c r="A92" s="93">
        <v>23</v>
      </c>
      <c r="B92" s="136" t="s">
        <v>57</v>
      </c>
      <c r="C92" s="109" t="s">
        <v>75</v>
      </c>
      <c r="D92" s="71" t="s">
        <v>370</v>
      </c>
      <c r="E92" s="71"/>
      <c r="F92" s="71" t="s">
        <v>370</v>
      </c>
      <c r="G92" s="71"/>
      <c r="H92" s="71" t="s">
        <v>370</v>
      </c>
      <c r="I92" s="71"/>
      <c r="J92" s="71" t="s">
        <v>370</v>
      </c>
      <c r="K92" s="71"/>
      <c r="L92" s="71" t="s">
        <v>370</v>
      </c>
      <c r="M92" s="71"/>
      <c r="N92" s="71" t="s">
        <v>370</v>
      </c>
      <c r="O92" s="71"/>
      <c r="P92" s="70"/>
      <c r="Q92" s="70"/>
      <c r="R92" s="71"/>
      <c r="S92" s="71"/>
      <c r="T92" s="69"/>
      <c r="U92" s="71"/>
      <c r="V92" s="71"/>
      <c r="W92" s="71"/>
      <c r="X92" s="71"/>
      <c r="Y92" s="71"/>
      <c r="Z92" s="89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62"/>
      <c r="AR92" s="63"/>
      <c r="AS92" s="91" t="s">
        <v>57</v>
      </c>
      <c r="AT92" s="91"/>
      <c r="AU92" s="91"/>
    </row>
    <row r="93" spans="1:47" ht="11.1" customHeight="1">
      <c r="A93" s="93">
        <v>24</v>
      </c>
      <c r="B93" s="139" t="s">
        <v>58</v>
      </c>
      <c r="C93" s="140" t="s">
        <v>92</v>
      </c>
      <c r="D93" s="90" t="s">
        <v>370</v>
      </c>
      <c r="E93" s="90"/>
      <c r="F93" s="90" t="s">
        <v>370</v>
      </c>
      <c r="G93" s="90"/>
      <c r="H93" s="90" t="s">
        <v>370</v>
      </c>
      <c r="I93" s="90"/>
      <c r="J93" s="90" t="s">
        <v>370</v>
      </c>
      <c r="K93" s="90"/>
      <c r="L93" s="90" t="s">
        <v>370</v>
      </c>
      <c r="M93" s="90"/>
      <c r="N93" s="90" t="s">
        <v>370</v>
      </c>
      <c r="O93" s="90"/>
      <c r="P93" s="89"/>
      <c r="Q93" s="89"/>
      <c r="R93" s="90"/>
      <c r="S93" s="90"/>
      <c r="T93" s="69"/>
      <c r="U93" s="90"/>
      <c r="V93" s="90"/>
      <c r="W93" s="90"/>
      <c r="X93" s="90"/>
      <c r="Y93" s="90"/>
      <c r="Z93" s="89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62"/>
      <c r="AR93" s="63"/>
      <c r="AS93" s="91" t="s">
        <v>58</v>
      </c>
      <c r="AT93" s="91"/>
      <c r="AU93" s="91"/>
    </row>
    <row r="94" spans="1:47" ht="11.1" customHeight="1">
      <c r="A94" s="93">
        <v>25</v>
      </c>
      <c r="B94" s="134" t="s">
        <v>104</v>
      </c>
      <c r="C94" s="96" t="s">
        <v>78</v>
      </c>
      <c r="D94" s="102" t="s">
        <v>370</v>
      </c>
      <c r="E94" s="102"/>
      <c r="F94" s="102" t="s">
        <v>370</v>
      </c>
      <c r="G94" s="102"/>
      <c r="H94" s="102" t="s">
        <v>370</v>
      </c>
      <c r="I94" s="102"/>
      <c r="J94" s="102" t="s">
        <v>370</v>
      </c>
      <c r="K94" s="102"/>
      <c r="L94" s="102" t="s">
        <v>370</v>
      </c>
      <c r="M94" s="102"/>
      <c r="N94" s="102" t="s">
        <v>370</v>
      </c>
      <c r="O94" s="102"/>
      <c r="P94" s="101"/>
      <c r="Q94" s="101"/>
      <c r="R94" s="102"/>
      <c r="S94" s="102"/>
      <c r="T94" s="69"/>
      <c r="U94" s="102"/>
      <c r="V94" s="102"/>
      <c r="W94" s="102"/>
      <c r="X94" s="102"/>
      <c r="Y94" s="102"/>
      <c r="Z94" s="89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62"/>
      <c r="AR94" s="63"/>
      <c r="AS94" s="91" t="s">
        <v>122</v>
      </c>
      <c r="AT94" s="91"/>
      <c r="AU94" s="91"/>
    </row>
    <row r="95" spans="1:47" ht="11.1" customHeight="1">
      <c r="A95" s="93">
        <v>26</v>
      </c>
      <c r="B95" s="134" t="s">
        <v>68</v>
      </c>
      <c r="C95" s="96" t="s">
        <v>78</v>
      </c>
      <c r="D95" s="141" t="s">
        <v>370</v>
      </c>
      <c r="E95" s="190" t="e">
        <f t="shared" ref="E95" si="36">D95/1000</f>
        <v>#VALUE!</v>
      </c>
      <c r="F95" s="141" t="s">
        <v>370</v>
      </c>
      <c r="G95" s="190" t="e">
        <f t="shared" ref="G95" si="37">F95/1000</f>
        <v>#VALUE!</v>
      </c>
      <c r="H95" s="141" t="s">
        <v>370</v>
      </c>
      <c r="I95" s="190" t="e">
        <f t="shared" ref="I95" si="38">H95/1000</f>
        <v>#VALUE!</v>
      </c>
      <c r="J95" s="141" t="s">
        <v>370</v>
      </c>
      <c r="K95" s="190" t="e">
        <f t="shared" ref="K95" si="39">J95/1000</f>
        <v>#VALUE!</v>
      </c>
      <c r="L95" s="141" t="s">
        <v>370</v>
      </c>
      <c r="M95" s="190" t="e">
        <f t="shared" ref="M95" si="40">L95/1000</f>
        <v>#VALUE!</v>
      </c>
      <c r="N95" s="141" t="s">
        <v>370</v>
      </c>
      <c r="O95" s="190" t="e">
        <f t="shared" ref="O95" si="41">N95/1000</f>
        <v>#VALUE!</v>
      </c>
      <c r="P95" s="103"/>
      <c r="Q95" s="190"/>
      <c r="R95" s="141"/>
      <c r="S95" s="190"/>
      <c r="T95" s="142"/>
      <c r="U95" s="190"/>
      <c r="V95" s="141"/>
      <c r="W95" s="190"/>
      <c r="X95" s="141"/>
      <c r="Y95" s="190"/>
      <c r="Z95" s="89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62"/>
      <c r="AR95" s="63"/>
      <c r="AS95" s="91" t="s">
        <v>68</v>
      </c>
      <c r="AT95" s="91"/>
      <c r="AU95" s="91"/>
    </row>
    <row r="96" spans="1:47" ht="11.1" customHeight="1" thickBot="1">
      <c r="A96" s="111">
        <v>27</v>
      </c>
      <c r="B96" s="191" t="s">
        <v>176</v>
      </c>
      <c r="C96" s="192"/>
      <c r="D96" s="146" t="s">
        <v>370</v>
      </c>
      <c r="E96" s="68" t="e">
        <f>D96/1000</f>
        <v>#VALUE!</v>
      </c>
      <c r="F96" s="146" t="s">
        <v>370</v>
      </c>
      <c r="G96" s="68" t="e">
        <f>F96/1000</f>
        <v>#VALUE!</v>
      </c>
      <c r="H96" s="146" t="s">
        <v>370</v>
      </c>
      <c r="I96" s="68" t="e">
        <f>H96/1000</f>
        <v>#VALUE!</v>
      </c>
      <c r="J96" s="146" t="s">
        <v>370</v>
      </c>
      <c r="K96" s="68" t="e">
        <f>J96/1000</f>
        <v>#VALUE!</v>
      </c>
      <c r="L96" s="146" t="s">
        <v>370</v>
      </c>
      <c r="M96" s="68" t="e">
        <f>L96/1000</f>
        <v>#VALUE!</v>
      </c>
      <c r="N96" s="146" t="s">
        <v>370</v>
      </c>
      <c r="O96" s="68" t="e">
        <f>N96/1000</f>
        <v>#VALUE!</v>
      </c>
      <c r="P96" s="145"/>
      <c r="Q96" s="68"/>
      <c r="R96" s="146"/>
      <c r="S96" s="68"/>
      <c r="T96" s="116"/>
      <c r="U96" s="68"/>
      <c r="V96" s="146"/>
      <c r="W96" s="68"/>
      <c r="X96" s="146"/>
      <c r="Y96" s="68"/>
      <c r="Z96" s="90"/>
      <c r="AA96" s="90"/>
      <c r="AB96" s="90"/>
      <c r="AC96" s="90"/>
      <c r="AD96" s="90"/>
      <c r="AE96" s="90"/>
      <c r="AF96" s="90"/>
      <c r="AG96" s="90"/>
      <c r="AH96" s="90"/>
      <c r="AI96" s="62"/>
      <c r="AJ96" s="63"/>
      <c r="AK96" s="147"/>
      <c r="AL96" s="147"/>
      <c r="AM96" s="147"/>
      <c r="AN96" s="147"/>
      <c r="AO96" s="147"/>
      <c r="AP96" s="32"/>
      <c r="AQ96" s="32"/>
      <c r="AR96" s="32"/>
    </row>
    <row r="97" spans="1:44" ht="11.1" customHeight="1" thickBot="1">
      <c r="A97" s="79" t="s">
        <v>93</v>
      </c>
      <c r="B97" s="148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149"/>
      <c r="U97" s="53"/>
      <c r="V97" s="53"/>
      <c r="W97" s="53"/>
      <c r="X97" s="53"/>
      <c r="Y97" s="53"/>
      <c r="Z97" s="89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62"/>
      <c r="AR97" s="63"/>
    </row>
    <row r="98" spans="1:44" ht="11.1" customHeight="1">
      <c r="A98" s="84">
        <v>1</v>
      </c>
      <c r="B98" s="150" t="s">
        <v>334</v>
      </c>
      <c r="C98" s="151" t="s">
        <v>60</v>
      </c>
      <c r="D98" s="153" t="s">
        <v>370</v>
      </c>
      <c r="E98" s="153"/>
      <c r="F98" s="153" t="s">
        <v>370</v>
      </c>
      <c r="G98" s="153"/>
      <c r="H98" s="153" t="s">
        <v>370</v>
      </c>
      <c r="I98" s="153"/>
      <c r="J98" s="153" t="s">
        <v>370</v>
      </c>
      <c r="K98" s="153"/>
      <c r="L98" s="153" t="s">
        <v>370</v>
      </c>
      <c r="M98" s="153"/>
      <c r="N98" s="153" t="s">
        <v>370</v>
      </c>
      <c r="O98" s="153"/>
      <c r="P98" s="152"/>
      <c r="Q98" s="152"/>
      <c r="R98" s="153"/>
      <c r="S98" s="153"/>
      <c r="T98" s="88"/>
      <c r="U98" s="153"/>
      <c r="V98" s="153"/>
      <c r="W98" s="153"/>
      <c r="X98" s="153"/>
      <c r="Y98" s="153"/>
      <c r="Z98" s="89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72"/>
      <c r="AR98" s="73"/>
    </row>
    <row r="99" spans="1:44" ht="11.1" customHeight="1">
      <c r="A99" s="93">
        <v>2</v>
      </c>
      <c r="B99" s="154" t="s">
        <v>335</v>
      </c>
      <c r="C99" s="155" t="s">
        <v>60</v>
      </c>
      <c r="D99" s="71" t="s">
        <v>370</v>
      </c>
      <c r="E99" s="71"/>
      <c r="F99" s="71" t="s">
        <v>370</v>
      </c>
      <c r="G99" s="71"/>
      <c r="H99" s="71" t="s">
        <v>370</v>
      </c>
      <c r="I99" s="71"/>
      <c r="J99" s="71" t="s">
        <v>370</v>
      </c>
      <c r="K99" s="71"/>
      <c r="L99" s="71" t="s">
        <v>370</v>
      </c>
      <c r="M99" s="71"/>
      <c r="N99" s="71" t="s">
        <v>370</v>
      </c>
      <c r="O99" s="71"/>
      <c r="P99" s="70"/>
      <c r="Q99" s="70"/>
      <c r="R99" s="71"/>
      <c r="S99" s="71"/>
      <c r="T99" s="69"/>
      <c r="U99" s="71"/>
      <c r="V99" s="71"/>
      <c r="W99" s="71"/>
      <c r="X99" s="71"/>
      <c r="Y99" s="71"/>
      <c r="Z99" s="89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72"/>
      <c r="AR99" s="73"/>
    </row>
    <row r="100" spans="1:44" ht="11.1" customHeight="1">
      <c r="A100" s="93">
        <v>3</v>
      </c>
      <c r="B100" s="156" t="s">
        <v>59</v>
      </c>
      <c r="C100" s="155" t="s">
        <v>60</v>
      </c>
      <c r="D100" s="71">
        <v>4.5999999999999996</v>
      </c>
      <c r="E100" s="71"/>
      <c r="F100" s="71">
        <v>4.8</v>
      </c>
      <c r="G100" s="71"/>
      <c r="H100" s="71">
        <v>3.8</v>
      </c>
      <c r="I100" s="71"/>
      <c r="J100" s="71">
        <v>3.8</v>
      </c>
      <c r="K100" s="71"/>
      <c r="L100" s="71">
        <v>39</v>
      </c>
      <c r="M100" s="71"/>
      <c r="N100" s="71">
        <v>4</v>
      </c>
      <c r="O100" s="71"/>
      <c r="P100" s="70"/>
      <c r="Q100" s="70"/>
      <c r="R100" s="71"/>
      <c r="S100" s="71"/>
      <c r="T100" s="69"/>
      <c r="U100" s="71"/>
      <c r="V100" s="71"/>
      <c r="W100" s="71"/>
      <c r="X100" s="71"/>
      <c r="Y100" s="71"/>
      <c r="Z100" s="89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72"/>
      <c r="AR100" s="73"/>
    </row>
    <row r="101" spans="1:44" ht="11.1" customHeight="1">
      <c r="A101" s="93"/>
      <c r="B101" s="154" t="s">
        <v>219</v>
      </c>
      <c r="C101" s="155"/>
      <c r="D101" s="71">
        <v>0.26</v>
      </c>
      <c r="E101" s="71"/>
      <c r="F101" s="71">
        <v>0.25</v>
      </c>
      <c r="G101" s="71"/>
      <c r="H101" s="71">
        <v>0.2</v>
      </c>
      <c r="I101" s="71"/>
      <c r="J101" s="71">
        <v>0.2</v>
      </c>
      <c r="K101" s="71"/>
      <c r="L101" s="71">
        <v>0.09</v>
      </c>
      <c r="M101" s="71"/>
      <c r="N101" s="71">
        <v>0.1</v>
      </c>
      <c r="O101" s="71"/>
      <c r="P101" s="70"/>
      <c r="Q101" s="70"/>
      <c r="R101" s="71"/>
      <c r="S101" s="71"/>
      <c r="T101" s="69"/>
      <c r="U101" s="71"/>
      <c r="V101" s="71"/>
      <c r="W101" s="71"/>
      <c r="X101" s="71"/>
      <c r="Y101" s="71"/>
      <c r="Z101" s="89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72"/>
      <c r="AR101" s="73"/>
    </row>
    <row r="102" spans="1:44" ht="11.1" customHeight="1">
      <c r="A102" s="93">
        <v>5</v>
      </c>
      <c r="B102" s="157" t="s">
        <v>99</v>
      </c>
      <c r="C102" s="138" t="s">
        <v>60</v>
      </c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89"/>
      <c r="Q102" s="89"/>
      <c r="R102" s="90"/>
      <c r="S102" s="90"/>
      <c r="T102" s="69"/>
      <c r="U102" s="90"/>
      <c r="V102" s="90"/>
      <c r="W102" s="90"/>
      <c r="X102" s="90"/>
      <c r="Y102" s="90"/>
      <c r="Z102" s="89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62"/>
      <c r="AR102" s="63"/>
    </row>
    <row r="103" spans="1:44" ht="11.1" customHeight="1">
      <c r="A103" s="93">
        <v>4</v>
      </c>
      <c r="B103" s="158" t="s">
        <v>69</v>
      </c>
      <c r="C103" s="138" t="s">
        <v>60</v>
      </c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89"/>
      <c r="Q103" s="89"/>
      <c r="R103" s="90"/>
      <c r="S103" s="90"/>
      <c r="T103" s="69"/>
      <c r="U103" s="90"/>
      <c r="V103" s="90"/>
      <c r="W103" s="90"/>
      <c r="X103" s="90"/>
      <c r="Y103" s="90"/>
      <c r="Z103" s="89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62"/>
      <c r="AR103" s="63"/>
    </row>
    <row r="104" spans="1:44" ht="11.1" customHeight="1">
      <c r="A104" s="93">
        <v>6</v>
      </c>
      <c r="B104" s="159" t="s">
        <v>70</v>
      </c>
      <c r="C104" s="138" t="s">
        <v>60</v>
      </c>
      <c r="D104" s="90" t="s">
        <v>370</v>
      </c>
      <c r="E104" s="90"/>
      <c r="F104" s="90" t="s">
        <v>370</v>
      </c>
      <c r="G104" s="90"/>
      <c r="H104" s="90" t="s">
        <v>370</v>
      </c>
      <c r="I104" s="90"/>
      <c r="J104" s="90" t="s">
        <v>370</v>
      </c>
      <c r="K104" s="90"/>
      <c r="L104" s="90" t="s">
        <v>370</v>
      </c>
      <c r="M104" s="90"/>
      <c r="N104" s="90" t="s">
        <v>370</v>
      </c>
      <c r="O104" s="90"/>
      <c r="P104" s="89"/>
      <c r="Q104" s="89"/>
      <c r="R104" s="90"/>
      <c r="S104" s="90"/>
      <c r="T104" s="69"/>
      <c r="U104" s="90"/>
      <c r="V104" s="90"/>
      <c r="W104" s="90"/>
      <c r="X104" s="90"/>
      <c r="Y104" s="90"/>
      <c r="Z104" s="89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62"/>
      <c r="AR104" s="63"/>
    </row>
    <row r="105" spans="1:44" ht="11.1" customHeight="1" thickBot="1">
      <c r="A105" s="111">
        <v>7</v>
      </c>
      <c r="B105" s="160" t="s">
        <v>71</v>
      </c>
      <c r="C105" s="161" t="s">
        <v>60</v>
      </c>
      <c r="D105" s="163" t="s">
        <v>370</v>
      </c>
      <c r="E105" s="163"/>
      <c r="F105" s="163" t="s">
        <v>370</v>
      </c>
      <c r="G105" s="163"/>
      <c r="H105" s="163" t="s">
        <v>370</v>
      </c>
      <c r="I105" s="163"/>
      <c r="J105" s="163" t="s">
        <v>370</v>
      </c>
      <c r="K105" s="163"/>
      <c r="L105" s="163" t="s">
        <v>370</v>
      </c>
      <c r="M105" s="163"/>
      <c r="N105" s="163" t="s">
        <v>370</v>
      </c>
      <c r="O105" s="163"/>
      <c r="P105" s="162"/>
      <c r="Q105" s="162"/>
      <c r="R105" s="163"/>
      <c r="S105" s="163"/>
      <c r="T105" s="116"/>
      <c r="U105" s="163"/>
      <c r="V105" s="163"/>
      <c r="W105" s="163"/>
      <c r="X105" s="163"/>
      <c r="Y105" s="163"/>
      <c r="Z105" s="89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62"/>
      <c r="AR105" s="63"/>
    </row>
    <row r="106" spans="1:44" ht="11.1" customHeight="1">
      <c r="T106" s="164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4" ht="11.1" customHeight="1">
      <c r="T107" s="164"/>
    </row>
    <row r="108" spans="1:44" ht="11.1" customHeight="1">
      <c r="T108" s="164"/>
    </row>
    <row r="109" spans="1:44" ht="11.1" customHeight="1">
      <c r="T109" s="164"/>
    </row>
    <row r="110" spans="1:44" ht="11.1" customHeight="1">
      <c r="T110" s="164"/>
    </row>
    <row r="111" spans="1:44" ht="11.1" customHeight="1">
      <c r="T111" s="164"/>
    </row>
    <row r="112" spans="1:44" ht="11.1" customHeight="1">
      <c r="T112" s="164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83"/>
      <c r="B132" s="283"/>
      <c r="C132" s="205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205"/>
      <c r="Q132" s="205"/>
      <c r="R132" s="166"/>
      <c r="S132" s="166"/>
      <c r="T132" s="121"/>
      <c r="U132" s="121"/>
      <c r="V132" s="121"/>
      <c r="W132" s="121"/>
      <c r="X132" s="121"/>
      <c r="Y132" s="121"/>
      <c r="Z132" s="123"/>
      <c r="AA132" s="89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72"/>
    </row>
  </sheetData>
  <mergeCells count="23">
    <mergeCell ref="X4:Y5"/>
    <mergeCell ref="V4:W5"/>
    <mergeCell ref="L4:M5"/>
    <mergeCell ref="J4:K5"/>
    <mergeCell ref="N4:O5"/>
    <mergeCell ref="A2:B2"/>
    <mergeCell ref="R4:S5"/>
    <mergeCell ref="T4:U5"/>
    <mergeCell ref="R6:R7"/>
    <mergeCell ref="T6:T7"/>
    <mergeCell ref="H4:I5"/>
    <mergeCell ref="F4:G5"/>
    <mergeCell ref="D4:E5"/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75" zoomScaleNormal="75" workbookViewId="0">
      <selection activeCell="D9" sqref="D9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>
      <c r="B1" s="213">
        <v>45017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214">
        <v>45017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45018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45019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45020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45021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45022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45023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45024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45025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45026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45027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45028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45029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45030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45031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45032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45033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45034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45035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45036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45037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45038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45039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45040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45041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45042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45043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45044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45045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45046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8" t="s">
        <v>229</v>
      </c>
      <c r="C2" s="299"/>
      <c r="D2" s="300" t="s">
        <v>314</v>
      </c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t="s">
        <v>234</v>
      </c>
      <c r="S2" t="s">
        <v>236</v>
      </c>
      <c r="T2" s="297" t="s">
        <v>243</v>
      </c>
      <c r="U2" s="297"/>
      <c r="V2" s="297"/>
      <c r="W2" s="297"/>
      <c r="X2" s="297"/>
      <c r="Y2" s="297"/>
      <c r="Z2" s="297"/>
      <c r="AA2" t="s">
        <v>248</v>
      </c>
      <c r="AR2" s="297" t="s">
        <v>264</v>
      </c>
      <c r="AS2" s="297"/>
      <c r="AT2" s="297"/>
      <c r="AU2" s="2" t="s">
        <v>269</v>
      </c>
      <c r="AV2" s="2" t="s">
        <v>271</v>
      </c>
      <c r="AW2" s="2" t="s">
        <v>273</v>
      </c>
      <c r="AX2" s="2" t="s">
        <v>274</v>
      </c>
      <c r="AY2" s="297" t="s">
        <v>277</v>
      </c>
      <c r="AZ2" s="297"/>
      <c r="BA2" s="2" t="s">
        <v>279</v>
      </c>
      <c r="BB2" s="2" t="s">
        <v>281</v>
      </c>
      <c r="BC2" s="2" t="s">
        <v>283</v>
      </c>
      <c r="BD2" s="297" t="s">
        <v>286</v>
      </c>
      <c r="BE2" s="297"/>
      <c r="BF2" s="297"/>
      <c r="BG2" s="297"/>
      <c r="BH2" s="297"/>
      <c r="BI2" s="2" t="s">
        <v>295</v>
      </c>
      <c r="BJ2" s="297" t="s">
        <v>297</v>
      </c>
      <c r="BK2" s="297"/>
      <c r="BL2" s="297" t="s">
        <v>300</v>
      </c>
      <c r="BM2" s="297"/>
      <c r="BN2" s="297"/>
      <c r="BO2" s="297"/>
      <c r="BP2" s="2" t="s">
        <v>304</v>
      </c>
      <c r="BQ2" s="2" t="s">
        <v>307</v>
      </c>
      <c r="BR2" s="2" t="s">
        <v>308</v>
      </c>
      <c r="BS2" s="2" t="s">
        <v>311</v>
      </c>
      <c r="BT2" s="297" t="s">
        <v>312</v>
      </c>
      <c r="BU2" s="297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8" t="s">
        <v>229</v>
      </c>
      <c r="C2" s="299"/>
      <c r="D2" s="300" t="s">
        <v>314</v>
      </c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t="s">
        <v>234</v>
      </c>
      <c r="S2" t="s">
        <v>236</v>
      </c>
      <c r="T2" s="297" t="s">
        <v>243</v>
      </c>
      <c r="U2" s="297"/>
      <c r="V2" s="297"/>
      <c r="W2" s="297"/>
      <c r="X2" s="297"/>
      <c r="Y2" s="297"/>
      <c r="Z2" s="297"/>
      <c r="AA2" t="s">
        <v>248</v>
      </c>
      <c r="AR2" s="297" t="s">
        <v>264</v>
      </c>
      <c r="AS2" s="297"/>
      <c r="AT2" s="297"/>
      <c r="AU2" s="2" t="s">
        <v>269</v>
      </c>
      <c r="AV2" s="2" t="s">
        <v>271</v>
      </c>
      <c r="AW2" s="2" t="s">
        <v>273</v>
      </c>
      <c r="AX2" s="2" t="s">
        <v>274</v>
      </c>
      <c r="AY2" s="297" t="s">
        <v>277</v>
      </c>
      <c r="AZ2" s="297"/>
      <c r="BA2" s="2" t="s">
        <v>279</v>
      </c>
      <c r="BB2" s="2" t="s">
        <v>281</v>
      </c>
      <c r="BC2" s="2" t="s">
        <v>283</v>
      </c>
      <c r="BD2" s="297" t="s">
        <v>286</v>
      </c>
      <c r="BE2" s="297"/>
      <c r="BF2" s="297"/>
      <c r="BG2" s="297"/>
      <c r="BH2" s="297"/>
      <c r="BI2" s="2" t="s">
        <v>295</v>
      </c>
      <c r="BJ2" s="297" t="s">
        <v>297</v>
      </c>
      <c r="BK2" s="297"/>
      <c r="BL2" s="297" t="s">
        <v>300</v>
      </c>
      <c r="BM2" s="297"/>
      <c r="BN2" s="297"/>
      <c r="BO2" s="297"/>
      <c r="BP2" s="2" t="s">
        <v>304</v>
      </c>
      <c r="BQ2" s="2" t="s">
        <v>307</v>
      </c>
      <c r="BR2" s="2" t="s">
        <v>308</v>
      </c>
      <c r="BS2" s="2" t="s">
        <v>311</v>
      </c>
      <c r="BT2" s="297" t="s">
        <v>312</v>
      </c>
      <c r="BU2" s="297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8" t="s">
        <v>229</v>
      </c>
      <c r="C2" s="299"/>
      <c r="D2" s="300" t="s">
        <v>314</v>
      </c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t="s">
        <v>234</v>
      </c>
      <c r="S2" t="s">
        <v>236</v>
      </c>
      <c r="T2" s="297" t="s">
        <v>243</v>
      </c>
      <c r="U2" s="297"/>
      <c r="V2" s="297"/>
      <c r="W2" s="297"/>
      <c r="X2" s="297"/>
      <c r="Y2" s="297"/>
      <c r="Z2" s="297"/>
      <c r="AA2" t="s">
        <v>248</v>
      </c>
      <c r="AR2" s="297" t="s">
        <v>264</v>
      </c>
      <c r="AS2" s="297"/>
      <c r="AT2" s="297"/>
      <c r="AU2" s="2" t="s">
        <v>269</v>
      </c>
      <c r="AV2" s="2" t="s">
        <v>271</v>
      </c>
      <c r="AW2" s="2" t="s">
        <v>273</v>
      </c>
      <c r="AX2" s="2" t="s">
        <v>274</v>
      </c>
      <c r="AY2" s="297" t="s">
        <v>277</v>
      </c>
      <c r="AZ2" s="297"/>
      <c r="BA2" s="2" t="s">
        <v>279</v>
      </c>
      <c r="BB2" s="2" t="s">
        <v>281</v>
      </c>
      <c r="BC2" s="2" t="s">
        <v>283</v>
      </c>
      <c r="BD2" s="297" t="s">
        <v>286</v>
      </c>
      <c r="BE2" s="297"/>
      <c r="BF2" s="297"/>
      <c r="BG2" s="297"/>
      <c r="BH2" s="297"/>
      <c r="BI2" s="2" t="s">
        <v>295</v>
      </c>
      <c r="BJ2" s="297" t="s">
        <v>297</v>
      </c>
      <c r="BK2" s="297"/>
      <c r="BL2" s="297" t="s">
        <v>300</v>
      </c>
      <c r="BM2" s="297"/>
      <c r="BN2" s="297"/>
      <c r="BO2" s="297"/>
      <c r="BP2" s="2" t="s">
        <v>304</v>
      </c>
      <c r="BQ2" s="2" t="s">
        <v>307</v>
      </c>
      <c r="BR2" s="2" t="s">
        <v>308</v>
      </c>
      <c r="BS2" s="2" t="s">
        <v>311</v>
      </c>
      <c r="BT2" s="297" t="s">
        <v>312</v>
      </c>
      <c r="BU2" s="297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8" t="s">
        <v>229</v>
      </c>
      <c r="C2" s="299"/>
      <c r="D2" s="300" t="s">
        <v>314</v>
      </c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t="s">
        <v>234</v>
      </c>
      <c r="S2" t="s">
        <v>236</v>
      </c>
      <c r="T2" s="297" t="s">
        <v>243</v>
      </c>
      <c r="U2" s="297"/>
      <c r="V2" s="297"/>
      <c r="W2" s="297"/>
      <c r="X2" s="297"/>
      <c r="Y2" s="297"/>
      <c r="Z2" s="297"/>
      <c r="AA2" t="s">
        <v>248</v>
      </c>
      <c r="AR2" s="297" t="s">
        <v>264</v>
      </c>
      <c r="AS2" s="297"/>
      <c r="AT2" s="297"/>
      <c r="AU2" s="2" t="s">
        <v>269</v>
      </c>
      <c r="AV2" s="2" t="s">
        <v>271</v>
      </c>
      <c r="AW2" s="2" t="s">
        <v>273</v>
      </c>
      <c r="AX2" s="2" t="s">
        <v>274</v>
      </c>
      <c r="AY2" s="297" t="s">
        <v>277</v>
      </c>
      <c r="AZ2" s="297"/>
      <c r="BA2" s="2" t="s">
        <v>279</v>
      </c>
      <c r="BB2" s="2" t="s">
        <v>281</v>
      </c>
      <c r="BC2" s="2" t="s">
        <v>283</v>
      </c>
      <c r="BD2" s="297" t="s">
        <v>286</v>
      </c>
      <c r="BE2" s="297"/>
      <c r="BF2" s="297"/>
      <c r="BG2" s="297"/>
      <c r="BH2" s="297"/>
      <c r="BI2" s="2" t="s">
        <v>295</v>
      </c>
      <c r="BJ2" s="297" t="s">
        <v>297</v>
      </c>
      <c r="BK2" s="297"/>
      <c r="BL2" s="297" t="s">
        <v>300</v>
      </c>
      <c r="BM2" s="297"/>
      <c r="BN2" s="297"/>
      <c r="BO2" s="297"/>
      <c r="BP2" s="2" t="s">
        <v>304</v>
      </c>
      <c r="BQ2" s="2" t="s">
        <v>307</v>
      </c>
      <c r="BR2" s="2" t="s">
        <v>308</v>
      </c>
      <c r="BS2" s="2" t="s">
        <v>311</v>
      </c>
      <c r="BT2" s="297" t="s">
        <v>312</v>
      </c>
      <c r="BU2" s="297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8" t="s">
        <v>229</v>
      </c>
      <c r="C2" s="299"/>
      <c r="D2" s="300" t="s">
        <v>314</v>
      </c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t="s">
        <v>234</v>
      </c>
      <c r="S2" t="s">
        <v>236</v>
      </c>
      <c r="T2" s="297" t="s">
        <v>243</v>
      </c>
      <c r="U2" s="297"/>
      <c r="V2" s="297"/>
      <c r="W2" s="297"/>
      <c r="X2" s="297"/>
      <c r="Y2" s="297"/>
      <c r="Z2" s="297"/>
      <c r="AA2" t="s">
        <v>248</v>
      </c>
      <c r="AR2" s="297" t="s">
        <v>264</v>
      </c>
      <c r="AS2" s="297"/>
      <c r="AT2" s="297"/>
      <c r="AU2" s="2" t="s">
        <v>269</v>
      </c>
      <c r="AV2" s="2" t="s">
        <v>271</v>
      </c>
      <c r="AW2" s="2" t="s">
        <v>273</v>
      </c>
      <c r="AX2" s="2" t="s">
        <v>274</v>
      </c>
      <c r="AY2" s="297" t="s">
        <v>277</v>
      </c>
      <c r="AZ2" s="297"/>
      <c r="BA2" s="2" t="s">
        <v>279</v>
      </c>
      <c r="BB2" s="2" t="s">
        <v>281</v>
      </c>
      <c r="BC2" s="2" t="s">
        <v>283</v>
      </c>
      <c r="BD2" s="297" t="s">
        <v>286</v>
      </c>
      <c r="BE2" s="297"/>
      <c r="BF2" s="297"/>
      <c r="BG2" s="297"/>
      <c r="BH2" s="297"/>
      <c r="BI2" s="2" t="s">
        <v>295</v>
      </c>
      <c r="BJ2" s="297" t="s">
        <v>297</v>
      </c>
      <c r="BK2" s="297"/>
      <c r="BL2" s="297" t="s">
        <v>300</v>
      </c>
      <c r="BM2" s="297"/>
      <c r="BN2" s="297"/>
      <c r="BO2" s="297"/>
      <c r="BP2" s="2" t="s">
        <v>304</v>
      </c>
      <c r="BQ2" s="2" t="s">
        <v>307</v>
      </c>
      <c r="BR2" s="2" t="s">
        <v>308</v>
      </c>
      <c r="BS2" s="2" t="s">
        <v>311</v>
      </c>
      <c r="BT2" s="297" t="s">
        <v>312</v>
      </c>
      <c r="BU2" s="297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8" t="s">
        <v>229</v>
      </c>
      <c r="C2" s="299"/>
      <c r="D2" s="300" t="s">
        <v>314</v>
      </c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t="s">
        <v>234</v>
      </c>
      <c r="S2" t="s">
        <v>236</v>
      </c>
      <c r="T2" s="297" t="s">
        <v>243</v>
      </c>
      <c r="U2" s="297"/>
      <c r="V2" s="297"/>
      <c r="W2" s="297"/>
      <c r="X2" s="297"/>
      <c r="Y2" s="297"/>
      <c r="Z2" s="297"/>
      <c r="AA2" t="s">
        <v>248</v>
      </c>
      <c r="AR2" s="297" t="s">
        <v>264</v>
      </c>
      <c r="AS2" s="297"/>
      <c r="AT2" s="297"/>
      <c r="AU2" s="2" t="s">
        <v>269</v>
      </c>
      <c r="AV2" s="2" t="s">
        <v>271</v>
      </c>
      <c r="AW2" s="2" t="s">
        <v>273</v>
      </c>
      <c r="AX2" s="2" t="s">
        <v>274</v>
      </c>
      <c r="AY2" s="297" t="s">
        <v>277</v>
      </c>
      <c r="AZ2" s="297"/>
      <c r="BA2" s="2" t="s">
        <v>279</v>
      </c>
      <c r="BB2" s="2" t="s">
        <v>281</v>
      </c>
      <c r="BC2" s="2" t="s">
        <v>283</v>
      </c>
      <c r="BD2" s="297" t="s">
        <v>286</v>
      </c>
      <c r="BE2" s="297"/>
      <c r="BF2" s="297"/>
      <c r="BG2" s="297"/>
      <c r="BH2" s="297"/>
      <c r="BI2" s="2" t="s">
        <v>295</v>
      </c>
      <c r="BJ2" s="297" t="s">
        <v>297</v>
      </c>
      <c r="BK2" s="297"/>
      <c r="BL2" s="297" t="s">
        <v>300</v>
      </c>
      <c r="BM2" s="297"/>
      <c r="BN2" s="297"/>
      <c r="BO2" s="297"/>
      <c r="BP2" s="2" t="s">
        <v>304</v>
      </c>
      <c r="BQ2" s="2" t="s">
        <v>307</v>
      </c>
      <c r="BR2" s="2" t="s">
        <v>308</v>
      </c>
      <c r="BS2" s="2" t="s">
        <v>311</v>
      </c>
      <c r="BT2" s="297" t="s">
        <v>312</v>
      </c>
      <c r="BU2" s="297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1" t="s">
        <v>44</v>
      </c>
      <c r="BY3" s="31" t="s">
        <v>45</v>
      </c>
      <c r="BZ3" s="188" t="s">
        <v>355</v>
      </c>
      <c r="CA3" s="189" t="s">
        <v>357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2021-04-27T10:02:31Z</cp:lastPrinted>
  <dcterms:created xsi:type="dcterms:W3CDTF">2020-11-06T01:25:08Z</dcterms:created>
  <dcterms:modified xsi:type="dcterms:W3CDTF">2023-05-31T05:39:05Z</dcterms:modified>
</cp:coreProperties>
</file>