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82C9D455-14BC-4242-A59A-8CFF4F86A8F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18" state="hidden"/>
    <sheet r:id="rId4" name="cnt_野入" sheetId="14" state="hidden"/>
    <sheet r:id="rId5" name="cnt_山の駅" sheetId="15" state="hidden"/>
    <sheet r:id="rId6" name="cnt_小田木" sheetId="19" state="hidden"/>
    <sheet r:id="rId7" name="cnt_田津原" sheetId="12" state="hidden"/>
    <sheet r:id="rId8" name="cnt_押川" sheetId="16" state="hidden"/>
    <sheet r:id="rId9" name="cnt_川手" sheetId="17" state="hidden"/>
    <sheet r:id="rId10" name="天気タグ" sheetId="7" state="hidden"/>
    <sheet r:id="rId11" name="変換" sheetId="6" state="hidden"/>
    <sheet r:id="rId12" name="色見本" sheetId="8" state="hidden"/>
  </sheets>
  <definedNames>
    <definedName localSheetId="0" name="_xlnm.Print_Area">月報!$A$1:$AI$130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A130" i="2" l="1"/>
  <c r="I9" i="5" l="1"/>
  <c r="I12" i="5" s="1"/>
  <c r="H12" i="5" s="1"/>
  <c r="I96" i="5"/>
  <c r="I95" i="5"/>
  <c r="I83" i="5"/>
  <c r="I75" i="5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45" i="5"/>
  <c r="I44" i="5"/>
  <c r="I42" i="5"/>
  <c r="I40" i="5"/>
  <c r="I38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I18" i="5"/>
  <c r="I10" i="5"/>
  <c r="I11" i="5" l="1"/>
  <c r="H11" i="5" s="1"/>
  <c r="O9" i="5" l="1"/>
  <c r="M9" i="5"/>
  <c r="M11" i="5" s="1"/>
  <c r="K9" i="5"/>
  <c r="K11" i="5" s="1"/>
  <c r="Q9" i="5"/>
  <c r="G9" i="5"/>
  <c r="G12" i="5" s="1"/>
  <c r="E9" i="5"/>
  <c r="E12" i="5" s="1"/>
  <c r="O12" i="5"/>
  <c r="O11" i="5"/>
  <c r="Q11" i="5" l="1"/>
  <c r="Q12" i="5"/>
  <c r="G11" i="5"/>
  <c r="M12" i="5"/>
  <c r="K12" i="5"/>
  <c r="E11" i="5"/>
  <c r="Y12" i="5" l="1"/>
  <c r="W12" i="5"/>
  <c r="V12" i="5"/>
  <c r="U12" i="5"/>
  <c r="T12" i="5"/>
  <c r="S12" i="5"/>
  <c r="R12" i="5"/>
  <c r="N12" i="5"/>
  <c r="L12" i="5"/>
  <c r="J12" i="5"/>
  <c r="F12" i="5"/>
  <c r="D12" i="5"/>
  <c r="Y11" i="5"/>
  <c r="W11" i="5"/>
  <c r="V11" i="5"/>
  <c r="U11" i="5"/>
  <c r="T11" i="5"/>
  <c r="S11" i="5"/>
  <c r="R11" i="5"/>
  <c r="N11" i="5"/>
  <c r="L11" i="5"/>
  <c r="J11" i="5"/>
  <c r="F11" i="5"/>
  <c r="D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H6" i="7" s="1"/>
  <c r="AI6" i="7" s="1"/>
  <c r="B37" i="7"/>
  <c r="B3" i="7"/>
  <c r="Y95" i="5" l="1"/>
  <c r="W95" i="5"/>
  <c r="U95" i="5"/>
  <c r="S95" i="5"/>
  <c r="O95" i="5"/>
  <c r="M95" i="5"/>
  <c r="K95" i="5"/>
  <c r="Q95" i="5"/>
  <c r="G95" i="5"/>
  <c r="E95" i="5"/>
  <c r="Y83" i="5" l="1"/>
  <c r="W83" i="5"/>
  <c r="U83" i="5"/>
  <c r="S83" i="5"/>
  <c r="O83" i="5"/>
  <c r="M83" i="5"/>
  <c r="K83" i="5"/>
  <c r="Q83" i="5"/>
  <c r="G83" i="5"/>
  <c r="E83" i="5"/>
  <c r="Y45" i="5" l="1"/>
  <c r="Y44" i="5"/>
  <c r="Y42" i="5"/>
  <c r="Y40" i="5"/>
  <c r="Y38" i="5"/>
  <c r="W45" i="5"/>
  <c r="W44" i="5"/>
  <c r="W42" i="5"/>
  <c r="W40" i="5"/>
  <c r="W38" i="5"/>
  <c r="U45" i="5"/>
  <c r="U44" i="5"/>
  <c r="U42" i="5"/>
  <c r="U40" i="5"/>
  <c r="U38" i="5"/>
  <c r="S45" i="5"/>
  <c r="S44" i="5"/>
  <c r="S42" i="5"/>
  <c r="S40" i="5"/>
  <c r="S38" i="5"/>
  <c r="O45" i="5"/>
  <c r="O44" i="5"/>
  <c r="O42" i="5"/>
  <c r="O40" i="5"/>
  <c r="O38" i="5"/>
  <c r="M45" i="5"/>
  <c r="M44" i="5"/>
  <c r="M42" i="5"/>
  <c r="M40" i="5"/>
  <c r="M38" i="5"/>
  <c r="K45" i="5"/>
  <c r="K44" i="5"/>
  <c r="K42" i="5"/>
  <c r="K40" i="5"/>
  <c r="K38" i="5"/>
  <c r="Q45" i="5"/>
  <c r="Q44" i="5"/>
  <c r="Q42" i="5"/>
  <c r="Q40" i="5"/>
  <c r="Q38" i="5"/>
  <c r="G45" i="5"/>
  <c r="G44" i="5"/>
  <c r="G42" i="5"/>
  <c r="G40" i="5"/>
  <c r="G38" i="5"/>
  <c r="E45" i="5"/>
  <c r="E44" i="5"/>
  <c r="E40" i="5"/>
  <c r="E38" i="5"/>
  <c r="O96" i="5" l="1"/>
  <c r="M96" i="5"/>
  <c r="K96" i="5"/>
  <c r="Q96" i="5"/>
  <c r="G96" i="5"/>
  <c r="E96" i="5"/>
  <c r="Y75" i="5" l="1"/>
  <c r="Y74" i="5"/>
  <c r="Y73" i="5"/>
  <c r="Y72" i="5"/>
  <c r="Y71" i="5"/>
  <c r="Y70" i="5"/>
  <c r="Y60" i="5"/>
  <c r="Y58" i="5"/>
  <c r="Y57" i="5"/>
  <c r="Y52" i="5"/>
  <c r="Y50" i="5"/>
  <c r="Y49" i="5"/>
  <c r="Y48" i="5"/>
  <c r="Y47" i="5"/>
  <c r="Y35" i="5"/>
  <c r="Y34" i="5"/>
  <c r="Y33" i="5"/>
  <c r="Y32" i="5"/>
  <c r="Y31" i="5"/>
  <c r="Y30" i="5"/>
  <c r="Y29" i="5"/>
  <c r="Y28" i="5"/>
  <c r="Y25" i="5"/>
  <c r="Y23" i="5"/>
  <c r="Y22" i="5"/>
  <c r="Y21" i="5"/>
  <c r="Y20" i="5"/>
  <c r="Y19" i="5"/>
  <c r="Y18" i="5"/>
  <c r="Y10" i="5"/>
  <c r="Y9" i="5"/>
  <c r="W10" i="5"/>
  <c r="W9" i="5"/>
  <c r="W75" i="5"/>
  <c r="W74" i="5"/>
  <c r="W73" i="5"/>
  <c r="W72" i="5"/>
  <c r="W71" i="5"/>
  <c r="W70" i="5"/>
  <c r="W60" i="5"/>
  <c r="W58" i="5"/>
  <c r="W57" i="5"/>
  <c r="W52" i="5"/>
  <c r="W50" i="5"/>
  <c r="W49" i="5"/>
  <c r="W48" i="5"/>
  <c r="W47" i="5"/>
  <c r="W35" i="5"/>
  <c r="W34" i="5"/>
  <c r="W33" i="5"/>
  <c r="W32" i="5"/>
  <c r="W31" i="5"/>
  <c r="W30" i="5"/>
  <c r="W29" i="5"/>
  <c r="W28" i="5"/>
  <c r="W25" i="5"/>
  <c r="W23" i="5"/>
  <c r="W22" i="5"/>
  <c r="W21" i="5"/>
  <c r="W20" i="5"/>
  <c r="W19" i="5"/>
  <c r="W18" i="5"/>
  <c r="U75" i="5" l="1"/>
  <c r="U74" i="5"/>
  <c r="U73" i="5"/>
  <c r="U72" i="5"/>
  <c r="U71" i="5"/>
  <c r="U70" i="5"/>
  <c r="S75" i="5"/>
  <c r="S74" i="5"/>
  <c r="S73" i="5"/>
  <c r="S72" i="5"/>
  <c r="S71" i="5"/>
  <c r="S70" i="5"/>
  <c r="O75" i="5"/>
  <c r="O74" i="5"/>
  <c r="O73" i="5"/>
  <c r="O72" i="5"/>
  <c r="O71" i="5"/>
  <c r="O70" i="5"/>
  <c r="M75" i="5"/>
  <c r="M74" i="5"/>
  <c r="M73" i="5"/>
  <c r="M72" i="5"/>
  <c r="M71" i="5"/>
  <c r="M70" i="5"/>
  <c r="U10" i="5"/>
  <c r="S10" i="5"/>
  <c r="O10" i="5"/>
  <c r="M10" i="5"/>
  <c r="K10" i="5"/>
  <c r="Q10" i="5"/>
  <c r="G10" i="5"/>
  <c r="E10" i="5"/>
  <c r="M18" i="5" l="1"/>
  <c r="U60" i="5"/>
  <c r="U58" i="5"/>
  <c r="U57" i="5"/>
  <c r="U52" i="5"/>
  <c r="U50" i="5"/>
  <c r="U49" i="5"/>
  <c r="U48" i="5"/>
  <c r="U47" i="5"/>
  <c r="U35" i="5"/>
  <c r="U34" i="5"/>
  <c r="U33" i="5"/>
  <c r="U32" i="5"/>
  <c r="U31" i="5"/>
  <c r="U30" i="5"/>
  <c r="U29" i="5"/>
  <c r="U28" i="5"/>
  <c r="U25" i="5"/>
  <c r="U23" i="5"/>
  <c r="U22" i="5"/>
  <c r="U21" i="5"/>
  <c r="U20" i="5"/>
  <c r="U19" i="5"/>
  <c r="U18" i="5"/>
  <c r="U9" i="5"/>
  <c r="S60" i="5"/>
  <c r="S58" i="5"/>
  <c r="S57" i="5"/>
  <c r="S52" i="5"/>
  <c r="S50" i="5"/>
  <c r="S49" i="5"/>
  <c r="S48" i="5"/>
  <c r="S47" i="5"/>
  <c r="S35" i="5"/>
  <c r="S34" i="5"/>
  <c r="S33" i="5"/>
  <c r="S32" i="5"/>
  <c r="S31" i="5"/>
  <c r="S30" i="5"/>
  <c r="S29" i="5"/>
  <c r="S28" i="5"/>
  <c r="S25" i="5"/>
  <c r="S23" i="5"/>
  <c r="S22" i="5"/>
  <c r="S21" i="5"/>
  <c r="S20" i="5"/>
  <c r="S19" i="5"/>
  <c r="S18" i="5"/>
  <c r="S9" i="5"/>
  <c r="O60" i="5"/>
  <c r="O58" i="5"/>
  <c r="O57" i="5"/>
  <c r="O52" i="5"/>
  <c r="O50" i="5"/>
  <c r="O49" i="5"/>
  <c r="O48" i="5"/>
  <c r="O47" i="5"/>
  <c r="O35" i="5"/>
  <c r="O34" i="5"/>
  <c r="O33" i="5"/>
  <c r="O32" i="5"/>
  <c r="O31" i="5"/>
  <c r="O30" i="5"/>
  <c r="O29" i="5"/>
  <c r="O28" i="5"/>
  <c r="O25" i="5"/>
  <c r="O23" i="5"/>
  <c r="O22" i="5"/>
  <c r="O21" i="5"/>
  <c r="O20" i="5"/>
  <c r="O19" i="5"/>
  <c r="O18" i="5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E49" i="5" l="1"/>
  <c r="G75" i="5" l="1"/>
  <c r="G74" i="5"/>
  <c r="G73" i="5"/>
  <c r="G72" i="5"/>
  <c r="G71" i="5"/>
  <c r="G70" i="5"/>
  <c r="G60" i="5" l="1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75" i="5" l="1"/>
  <c r="E74" i="5"/>
  <c r="E73" i="5"/>
  <c r="E72" i="5"/>
  <c r="E71" i="5"/>
  <c r="E70" i="5"/>
  <c r="E60" i="5"/>
  <c r="E58" i="5"/>
  <c r="E57" i="5"/>
  <c r="E52" i="5"/>
  <c r="E50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Q18" i="5"/>
  <c r="K18" i="5" l="1"/>
  <c r="K75" i="5"/>
  <c r="K74" i="5"/>
  <c r="K73" i="5"/>
  <c r="K72" i="5"/>
  <c r="K71" i="5"/>
  <c r="K70" i="5"/>
  <c r="K60" i="5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Q75" i="5" l="1"/>
  <c r="Q74" i="5"/>
  <c r="Q73" i="5"/>
  <c r="Q72" i="5"/>
  <c r="Q71" i="5"/>
  <c r="Q70" i="5"/>
  <c r="Q60" i="5"/>
  <c r="Q58" i="5"/>
  <c r="Q57" i="5"/>
  <c r="Q52" i="5"/>
  <c r="Q50" i="5"/>
  <c r="Q49" i="5"/>
  <c r="Q48" i="5"/>
  <c r="Q47" i="5"/>
  <c r="Q35" i="5"/>
  <c r="Q34" i="5"/>
  <c r="Q33" i="5"/>
  <c r="Q32" i="5"/>
  <c r="Q31" i="5"/>
  <c r="Q30" i="5"/>
  <c r="Q29" i="5"/>
  <c r="Q28" i="5"/>
  <c r="Q25" i="5"/>
  <c r="Q23" i="5"/>
  <c r="Q22" i="5"/>
  <c r="Q21" i="5"/>
  <c r="Q20" i="5"/>
  <c r="Q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A9" i="5"/>
  <c r="AA32" i="5" s="1"/>
  <c r="Z9" i="5"/>
  <c r="Z41" i="5" s="1"/>
  <c r="AL40" i="5" l="1"/>
  <c r="AP20" i="5"/>
  <c r="AP32" i="5"/>
  <c r="Z42" i="5"/>
  <c r="AD31" i="5"/>
  <c r="Z14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Z46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Z43" i="5"/>
  <c r="AJ30" i="5"/>
  <c r="AP16" i="5"/>
  <c r="AJ23" i="5"/>
  <c r="AJ29" i="5"/>
  <c r="AJ35" i="5"/>
  <c r="AP36" i="5"/>
  <c r="Z40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A13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A23" i="5"/>
  <c r="AB24" i="5"/>
  <c r="AM24" i="5"/>
  <c r="AN25" i="5"/>
  <c r="AG26" i="5"/>
  <c r="AH27" i="5"/>
  <c r="AA29" i="5"/>
  <c r="AB30" i="5"/>
  <c r="AM30" i="5"/>
  <c r="AN31" i="5"/>
  <c r="AG32" i="5"/>
  <c r="AH33" i="5"/>
  <c r="AA35" i="5"/>
  <c r="AG36" i="5"/>
  <c r="AA37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A22" i="5"/>
  <c r="AB23" i="5"/>
  <c r="AM23" i="5"/>
  <c r="AD24" i="5"/>
  <c r="AN24" i="5"/>
  <c r="AG25" i="5"/>
  <c r="AP25" i="5"/>
  <c r="AH26" i="5"/>
  <c r="AJ27" i="5"/>
  <c r="AA28" i="5"/>
  <c r="AB29" i="5"/>
  <c r="AM29" i="5"/>
  <c r="AD30" i="5"/>
  <c r="AN30" i="5"/>
  <c r="AG31" i="5"/>
  <c r="AP31" i="5"/>
  <c r="AH32" i="5"/>
  <c r="AJ33" i="5"/>
  <c r="AA34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A14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A16" i="5"/>
  <c r="AH19" i="5"/>
  <c r="AM22" i="5"/>
  <c r="AH25" i="5"/>
  <c r="AA27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A21" i="5"/>
  <c r="AB22" i="5"/>
  <c r="AN23" i="5"/>
  <c r="AG24" i="5"/>
  <c r="AB28" i="5"/>
  <c r="AN29" i="5"/>
  <c r="AG30" i="5"/>
  <c r="AA33" i="5"/>
  <c r="AB34" i="5"/>
  <c r="AG37" i="5"/>
  <c r="AA38" i="5"/>
  <c r="Z63" i="5"/>
  <c r="Z62" i="5"/>
  <c r="Z61" i="5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64" i="5"/>
  <c r="Z65" i="5"/>
  <c r="Z45" i="5"/>
  <c r="Z66" i="5"/>
  <c r="Z44" i="5"/>
  <c r="Z38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6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Z13" i="5"/>
  <c r="AF13" i="5"/>
  <c r="AL13" i="5"/>
  <c r="AE14" i="5"/>
  <c r="AB16" i="5"/>
  <c r="Z17" i="5"/>
  <c r="AI17" i="5"/>
  <c r="AP17" i="5"/>
  <c r="AH18" i="5"/>
  <c r="AJ19" i="5"/>
  <c r="AA20" i="5"/>
  <c r="AB21" i="5"/>
  <c r="AM21" i="5"/>
  <c r="AD22" i="5"/>
  <c r="AN22" i="5"/>
  <c r="AG23" i="5"/>
  <c r="AP23" i="5"/>
  <c r="AH24" i="5"/>
  <c r="AJ25" i="5"/>
  <c r="AA26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Z39" i="5"/>
  <c r="AF40" i="5"/>
  <c r="AL42" i="5"/>
  <c r="AL45" i="5"/>
  <c r="AD49" i="5"/>
  <c r="AD55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64" i="5"/>
  <c r="AA66" i="5"/>
  <c r="AA65" i="5"/>
  <c r="AA17" i="5"/>
  <c r="AA18" i="5"/>
  <c r="AA19" i="5"/>
  <c r="AB20" i="5"/>
  <c r="AM20" i="5"/>
  <c r="AN21" i="5"/>
  <c r="AG22" i="5"/>
  <c r="AH23" i="5"/>
  <c r="AA25" i="5"/>
  <c r="AB26" i="5"/>
  <c r="AM26" i="5"/>
  <c r="AN27" i="5"/>
  <c r="AG28" i="5"/>
  <c r="AH29" i="5"/>
  <c r="AA31" i="5"/>
  <c r="AB32" i="5"/>
  <c r="AM32" i="5"/>
  <c r="AN33" i="5"/>
  <c r="AG34" i="5"/>
  <c r="AA36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A24" i="5"/>
  <c r="AN26" i="5"/>
  <c r="AG27" i="5"/>
  <c r="AH28" i="5"/>
  <c r="AA30" i="5"/>
  <c r="AB31" i="5"/>
  <c r="AM31" i="5"/>
  <c r="AN32" i="5"/>
  <c r="AG33" i="5"/>
  <c r="AH34" i="5"/>
  <c r="AM37" i="5"/>
  <c r="R9" i="2" l="1"/>
  <c r="R19" i="2" s="1"/>
  <c r="S9" i="2"/>
  <c r="S29" i="2" s="1"/>
  <c r="T9" i="2"/>
  <c r="T14" i="2" s="1"/>
  <c r="U9" i="2"/>
  <c r="U43" i="2" s="1"/>
  <c r="V9" i="2"/>
  <c r="V16" i="2" s="1"/>
  <c r="W9" i="2"/>
  <c r="W64" i="2" s="1"/>
  <c r="X9" i="2"/>
  <c r="X38" i="2" s="1"/>
  <c r="Y9" i="2"/>
  <c r="Y39" i="2" s="1"/>
  <c r="Z9" i="2"/>
  <c r="Z41" i="2" s="1"/>
  <c r="AA9" i="2"/>
  <c r="AA32" i="2" s="1"/>
  <c r="AB9" i="2"/>
  <c r="AB47" i="2" s="1"/>
  <c r="AC9" i="2"/>
  <c r="AD9" i="2"/>
  <c r="AD50" i="2" s="1"/>
  <c r="AE9" i="2"/>
  <c r="AE52" i="2" s="1"/>
  <c r="AF9" i="2"/>
  <c r="AF23" i="2" s="1"/>
  <c r="AG9" i="2"/>
  <c r="AG41" i="2" s="1"/>
  <c r="AH9" i="2"/>
  <c r="AH22" i="2" s="1"/>
  <c r="AC13" i="2"/>
  <c r="AC14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R50" i="2"/>
  <c r="AC50" i="2"/>
  <c r="S51" i="2"/>
  <c r="AC51" i="2"/>
  <c r="AC52" i="2"/>
  <c r="AC53" i="2"/>
  <c r="AE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X67" i="2" l="1"/>
  <c r="V65" i="2"/>
  <c r="V57" i="2"/>
  <c r="AH65" i="2"/>
  <c r="X25" i="2"/>
  <c r="AB62" i="2"/>
  <c r="Y49" i="2"/>
  <c r="Y66" i="2"/>
  <c r="AE44" i="2"/>
  <c r="T65" i="2"/>
  <c r="U38" i="2"/>
  <c r="AF53" i="2"/>
  <c r="T42" i="2"/>
  <c r="Z66" i="2"/>
  <c r="AF59" i="2"/>
  <c r="AD56" i="2"/>
  <c r="AD67" i="2"/>
  <c r="X66" i="2"/>
  <c r="V56" i="2"/>
  <c r="AB16" i="2"/>
  <c r="AH67" i="2"/>
  <c r="AH57" i="2"/>
  <c r="AH49" i="2"/>
  <c r="V42" i="2"/>
  <c r="AH24" i="2"/>
  <c r="AB20" i="2"/>
  <c r="AE67" i="2"/>
  <c r="R67" i="2"/>
  <c r="R66" i="2"/>
  <c r="S65" i="2"/>
  <c r="AB60" i="2"/>
  <c r="V32" i="2"/>
  <c r="AB66" i="2"/>
  <c r="AH63" i="2"/>
  <c r="V62" i="2"/>
  <c r="AH53" i="2"/>
  <c r="AH48" i="2"/>
  <c r="V36" i="2"/>
  <c r="AB67" i="2"/>
  <c r="AB65" i="2"/>
  <c r="AE63" i="2"/>
  <c r="AH61" i="2"/>
  <c r="AB59" i="2"/>
  <c r="AB30" i="2"/>
  <c r="V30" i="2"/>
  <c r="V67" i="2"/>
  <c r="V63" i="2"/>
  <c r="AE55" i="2"/>
  <c r="S66" i="2"/>
  <c r="U64" i="2"/>
  <c r="AE62" i="2"/>
  <c r="Z61" i="2"/>
  <c r="AE56" i="2"/>
  <c r="Y55" i="2"/>
  <c r="S13" i="2"/>
  <c r="U67" i="2"/>
  <c r="Y67" i="2"/>
  <c r="U65" i="2"/>
  <c r="T58" i="2"/>
  <c r="T52" i="2"/>
  <c r="AF46" i="2"/>
  <c r="S34" i="2"/>
  <c r="AG65" i="2"/>
  <c r="T67" i="2"/>
  <c r="Y64" i="2"/>
  <c r="U63" i="2"/>
  <c r="T57" i="2"/>
  <c r="Z50" i="2"/>
  <c r="T32" i="2"/>
  <c r="Z65" i="2"/>
  <c r="AF61" i="2"/>
  <c r="AF58" i="2"/>
  <c r="Z54" i="2"/>
  <c r="Z53" i="2"/>
  <c r="AF39" i="2"/>
  <c r="AF36" i="2"/>
  <c r="T33" i="2"/>
  <c r="Z64" i="2"/>
  <c r="AE61" i="2"/>
  <c r="T60" i="2"/>
  <c r="AE58" i="2"/>
  <c r="AF55" i="2"/>
  <c r="Y54" i="2"/>
  <c r="T53" i="2"/>
  <c r="T49" i="2"/>
  <c r="Z47" i="2"/>
  <c r="AA45" i="2"/>
  <c r="AG67" i="2"/>
  <c r="AA67" i="2"/>
  <c r="T63" i="2"/>
  <c r="T62" i="2"/>
  <c r="AF60" i="2"/>
  <c r="Z48" i="2"/>
  <c r="Z46" i="2"/>
  <c r="Z44" i="2"/>
  <c r="AF40" i="2"/>
  <c r="AF37" i="2"/>
  <c r="Z24" i="2"/>
  <c r="AF13" i="2"/>
  <c r="AF67" i="2"/>
  <c r="Z67" i="2"/>
  <c r="S67" i="2"/>
  <c r="AF64" i="2"/>
  <c r="AF63" i="2"/>
  <c r="AF62" i="2"/>
  <c r="Z59" i="2"/>
  <c r="AF57" i="2"/>
  <c r="T51" i="2"/>
  <c r="T48" i="2"/>
  <c r="AF45" i="2"/>
  <c r="U27" i="2"/>
  <c r="AA65" i="2"/>
  <c r="AG64" i="2"/>
  <c r="AH58" i="2"/>
  <c r="U55" i="2"/>
  <c r="AG53" i="2"/>
  <c r="AH50" i="2"/>
  <c r="AG38" i="2"/>
  <c r="AB37" i="2"/>
  <c r="AG25" i="2"/>
  <c r="AG62" i="2"/>
  <c r="U62" i="2"/>
  <c r="AH59" i="2"/>
  <c r="AH54" i="2"/>
  <c r="AH47" i="2"/>
  <c r="AH40" i="2"/>
  <c r="AB33" i="2"/>
  <c r="AB28" i="2"/>
  <c r="V23" i="2"/>
  <c r="AH60" i="2"/>
  <c r="AH51" i="2"/>
  <c r="AA50" i="2"/>
  <c r="AB43" i="2"/>
  <c r="AB38" i="2"/>
  <c r="V33" i="2"/>
  <c r="V28" i="2"/>
  <c r="AB18" i="2"/>
  <c r="AB64" i="2"/>
  <c r="W62" i="2"/>
  <c r="AB56" i="2"/>
  <c r="AB55" i="2"/>
  <c r="AB54" i="2"/>
  <c r="AH52" i="2"/>
  <c r="AB50" i="2"/>
  <c r="AB46" i="2"/>
  <c r="AB45" i="2"/>
  <c r="AB44" i="2"/>
  <c r="V43" i="2"/>
  <c r="AH41" i="2"/>
  <c r="AB39" i="2"/>
  <c r="V38" i="2"/>
  <c r="V37" i="2"/>
  <c r="AB34" i="2"/>
  <c r="AH31" i="2"/>
  <c r="S28" i="2"/>
  <c r="Y26" i="2"/>
  <c r="AB22" i="2"/>
  <c r="AH19" i="2"/>
  <c r="AH17" i="2"/>
  <c r="AB14" i="2"/>
  <c r="V51" i="2"/>
  <c r="AB49" i="2"/>
  <c r="AB48" i="2"/>
  <c r="AH42" i="2"/>
  <c r="AB40" i="2"/>
  <c r="V39" i="2"/>
  <c r="V34" i="2"/>
  <c r="AH32" i="2"/>
  <c r="AB29" i="2"/>
  <c r="AH23" i="2"/>
  <c r="V22" i="2"/>
  <c r="AB58" i="2"/>
  <c r="V47" i="2"/>
  <c r="V46" i="2"/>
  <c r="V45" i="2"/>
  <c r="V44" i="2"/>
  <c r="AB41" i="2"/>
  <c r="V40" i="2"/>
  <c r="AH38" i="2"/>
  <c r="AH37" i="2"/>
  <c r="AB31" i="2"/>
  <c r="V29" i="2"/>
  <c r="AB27" i="2"/>
  <c r="AB19" i="2"/>
  <c r="AH16" i="2"/>
  <c r="V60" i="2"/>
  <c r="AH55" i="2"/>
  <c r="V55" i="2"/>
  <c r="AB52" i="2"/>
  <c r="W67" i="2"/>
  <c r="AH66" i="2"/>
  <c r="V64" i="2"/>
  <c r="AB63" i="2"/>
  <c r="V61" i="2"/>
  <c r="V59" i="2"/>
  <c r="V54" i="2"/>
  <c r="AB53" i="2"/>
  <c r="V52" i="2"/>
  <c r="V50" i="2"/>
  <c r="V49" i="2"/>
  <c r="V48" i="2"/>
  <c r="AH46" i="2"/>
  <c r="AH45" i="2"/>
  <c r="AH44" i="2"/>
  <c r="AH43" i="2"/>
  <c r="AB42" i="2"/>
  <c r="V41" i="2"/>
  <c r="AH39" i="2"/>
  <c r="AB36" i="2"/>
  <c r="AB32" i="2"/>
  <c r="V27" i="2"/>
  <c r="AB23" i="2"/>
  <c r="AB21" i="2"/>
  <c r="S19" i="2"/>
  <c r="AB13" i="2"/>
  <c r="W63" i="2"/>
  <c r="Y59" i="2"/>
  <c r="Y57" i="2"/>
  <c r="Y53" i="2"/>
  <c r="S50" i="2"/>
  <c r="T47" i="2"/>
  <c r="AE33" i="2"/>
  <c r="T20" i="2"/>
  <c r="W58" i="2"/>
  <c r="W57" i="2"/>
  <c r="T44" i="2"/>
  <c r="Z40" i="2"/>
  <c r="Z39" i="2"/>
  <c r="Y37" i="2"/>
  <c r="T36" i="2"/>
  <c r="AF30" i="2"/>
  <c r="S22" i="2"/>
  <c r="AF66" i="2"/>
  <c r="AF65" i="2"/>
  <c r="AE64" i="2"/>
  <c r="S63" i="2"/>
  <c r="Z62" i="2"/>
  <c r="S62" i="2"/>
  <c r="Z60" i="2"/>
  <c r="AE59" i="2"/>
  <c r="T59" i="2"/>
  <c r="AE57" i="2"/>
  <c r="S57" i="2"/>
  <c r="AF54" i="2"/>
  <c r="AF52" i="2"/>
  <c r="AF51" i="2"/>
  <c r="AF50" i="2"/>
  <c r="AF48" i="2"/>
  <c r="S47" i="2"/>
  <c r="Z45" i="2"/>
  <c r="Z42" i="2"/>
  <c r="Z33" i="2"/>
  <c r="Z32" i="2"/>
  <c r="Z31" i="2"/>
  <c r="T30" i="2"/>
  <c r="AD25" i="2"/>
  <c r="Y22" i="2"/>
  <c r="AF20" i="2"/>
  <c r="AE66" i="2"/>
  <c r="T66" i="2"/>
  <c r="AE65" i="2"/>
  <c r="T64" i="2"/>
  <c r="Z63" i="2"/>
  <c r="Y62" i="2"/>
  <c r="T61" i="2"/>
  <c r="W60" i="2"/>
  <c r="S59" i="2"/>
  <c r="Y58" i="2"/>
  <c r="AF56" i="2"/>
  <c r="T56" i="2"/>
  <c r="Z55" i="2"/>
  <c r="AE54" i="2"/>
  <c r="T54" i="2"/>
  <c r="AE50" i="2"/>
  <c r="T50" i="2"/>
  <c r="Z49" i="2"/>
  <c r="AF47" i="2"/>
  <c r="Y45" i="2"/>
  <c r="S39" i="2"/>
  <c r="Z38" i="2"/>
  <c r="R31" i="2"/>
  <c r="T27" i="2"/>
  <c r="T19" i="2"/>
  <c r="Z14" i="2"/>
  <c r="AF44" i="2"/>
  <c r="AF38" i="2"/>
  <c r="T37" i="2"/>
  <c r="AF34" i="2"/>
  <c r="AF28" i="2"/>
  <c r="T26" i="2"/>
  <c r="AF19" i="2"/>
  <c r="AF14" i="2"/>
  <c r="W65" i="2"/>
  <c r="X44" i="2"/>
  <c r="Z43" i="2"/>
  <c r="T41" i="2"/>
  <c r="AE36" i="2"/>
  <c r="AE34" i="2"/>
  <c r="AD31" i="2"/>
  <c r="Z26" i="2"/>
  <c r="Z25" i="2"/>
  <c r="X19" i="2"/>
  <c r="W46" i="2"/>
  <c r="W51" i="2"/>
  <c r="AA23" i="2"/>
  <c r="AD66" i="2"/>
  <c r="V66" i="2"/>
  <c r="Y65" i="2"/>
  <c r="AH64" i="2"/>
  <c r="AG63" i="2"/>
  <c r="Y63" i="2"/>
  <c r="AH62" i="2"/>
  <c r="AA62" i="2"/>
  <c r="AB61" i="2"/>
  <c r="AE60" i="2"/>
  <c r="V58" i="2"/>
  <c r="AB57" i="2"/>
  <c r="AH56" i="2"/>
  <c r="X56" i="2"/>
  <c r="S55" i="2"/>
  <c r="V53" i="2"/>
  <c r="Y52" i="2"/>
  <c r="AB51" i="2"/>
  <c r="Y50" i="2"/>
  <c r="AE49" i="2"/>
  <c r="Y48" i="2"/>
  <c r="S46" i="2"/>
  <c r="AD44" i="2"/>
  <c r="S43" i="2"/>
  <c r="S41" i="2"/>
  <c r="Y40" i="2"/>
  <c r="AH33" i="2"/>
  <c r="V31" i="2"/>
  <c r="U30" i="2"/>
  <c r="AH28" i="2"/>
  <c r="AA25" i="2"/>
  <c r="V24" i="2"/>
  <c r="V20" i="2"/>
  <c r="Y19" i="2"/>
  <c r="AA18" i="2"/>
  <c r="AE29" i="2"/>
  <c r="AA21" i="2"/>
  <c r="Y13" i="2"/>
  <c r="W61" i="2"/>
  <c r="Y51" i="2"/>
  <c r="AG50" i="2"/>
  <c r="AA48" i="2"/>
  <c r="Y46" i="2"/>
  <c r="AE45" i="2"/>
  <c r="W45" i="2"/>
  <c r="R44" i="2"/>
  <c r="T43" i="2"/>
  <c r="Y42" i="2"/>
  <c r="T40" i="2"/>
  <c r="W39" i="2"/>
  <c r="AD38" i="2"/>
  <c r="T38" i="2"/>
  <c r="Y36" i="2"/>
  <c r="AE30" i="2"/>
  <c r="AF29" i="2"/>
  <c r="AG28" i="2"/>
  <c r="S27" i="2"/>
  <c r="AF25" i="2"/>
  <c r="T25" i="2"/>
  <c r="AA20" i="2"/>
  <c r="W27" i="2"/>
  <c r="W21" i="2"/>
  <c r="W40" i="2"/>
  <c r="S64" i="2"/>
  <c r="AD62" i="2"/>
  <c r="X62" i="2"/>
  <c r="R62" i="2"/>
  <c r="AA61" i="2"/>
  <c r="S61" i="2"/>
  <c r="AA60" i="2"/>
  <c r="S60" i="2"/>
  <c r="R56" i="2"/>
  <c r="W52" i="2"/>
  <c r="AE51" i="2"/>
  <c r="X50" i="2"/>
  <c r="S48" i="2"/>
  <c r="Y47" i="2"/>
  <c r="AE46" i="2"/>
  <c r="S45" i="2"/>
  <c r="S44" i="2"/>
  <c r="Y43" i="2"/>
  <c r="S42" i="2"/>
  <c r="Y41" i="2"/>
  <c r="U40" i="2"/>
  <c r="AA38" i="2"/>
  <c r="R38" i="2"/>
  <c r="AA36" i="2"/>
  <c r="S31" i="2"/>
  <c r="AE28" i="2"/>
  <c r="AE26" i="2"/>
  <c r="U25" i="2"/>
  <c r="Y23" i="2"/>
  <c r="S18" i="2"/>
  <c r="AA16" i="2"/>
  <c r="Y61" i="2"/>
  <c r="Y60" i="2"/>
  <c r="S58" i="2"/>
  <c r="AA57" i="2"/>
  <c r="Y56" i="2"/>
  <c r="U52" i="2"/>
  <c r="U50" i="2"/>
  <c r="S49" i="2"/>
  <c r="Y44" i="2"/>
  <c r="S40" i="2"/>
  <c r="R25" i="2"/>
  <c r="W50" i="2"/>
  <c r="W47" i="2"/>
  <c r="W44" i="2"/>
  <c r="AF43" i="2"/>
  <c r="W43" i="2"/>
  <c r="AF42" i="2"/>
  <c r="W42" i="2"/>
  <c r="AF41" i="2"/>
  <c r="W41" i="2"/>
  <c r="AE40" i="2"/>
  <c r="AE39" i="2"/>
  <c r="AE38" i="2"/>
  <c r="Y38" i="2"/>
  <c r="S38" i="2"/>
  <c r="S37" i="2"/>
  <c r="S36" i="2"/>
  <c r="Z34" i="2"/>
  <c r="Y33" i="2"/>
  <c r="AF32" i="2"/>
  <c r="Y32" i="2"/>
  <c r="AF31" i="2"/>
  <c r="Y31" i="2"/>
  <c r="Z30" i="2"/>
  <c r="S30" i="2"/>
  <c r="Z29" i="2"/>
  <c r="Z28" i="2"/>
  <c r="AF27" i="2"/>
  <c r="S26" i="2"/>
  <c r="W25" i="2"/>
  <c r="T24" i="2"/>
  <c r="AE22" i="2"/>
  <c r="AF21" i="2"/>
  <c r="T21" i="2"/>
  <c r="Z20" i="2"/>
  <c r="AE19" i="2"/>
  <c r="W17" i="2"/>
  <c r="W14" i="2"/>
  <c r="W66" i="2"/>
  <c r="Z58" i="2"/>
  <c r="Z57" i="2"/>
  <c r="Z56" i="2"/>
  <c r="S56" i="2"/>
  <c r="T55" i="2"/>
  <c r="S54" i="2"/>
  <c r="S53" i="2"/>
  <c r="Z52" i="2"/>
  <c r="S52" i="2"/>
  <c r="Z51" i="2"/>
  <c r="AF49" i="2"/>
  <c r="W49" i="2"/>
  <c r="AE48" i="2"/>
  <c r="W48" i="2"/>
  <c r="AE47" i="2"/>
  <c r="T46" i="2"/>
  <c r="T45" i="2"/>
  <c r="AE43" i="2"/>
  <c r="AE42" i="2"/>
  <c r="AE41" i="2"/>
  <c r="T39" i="2"/>
  <c r="Z37" i="2"/>
  <c r="AH36" i="2"/>
  <c r="Z36" i="2"/>
  <c r="AH34" i="2"/>
  <c r="Y34" i="2"/>
  <c r="AF33" i="2"/>
  <c r="W33" i="2"/>
  <c r="AE32" i="2"/>
  <c r="W32" i="2"/>
  <c r="AE31" i="2"/>
  <c r="X31" i="2"/>
  <c r="AH30" i="2"/>
  <c r="Y30" i="2"/>
  <c r="AH29" i="2"/>
  <c r="Y29" i="2"/>
  <c r="Y28" i="2"/>
  <c r="AE27" i="2"/>
  <c r="AB26" i="2"/>
  <c r="AH25" i="2"/>
  <c r="AB25" i="2"/>
  <c r="V25" i="2"/>
  <c r="AF24" i="2"/>
  <c r="S24" i="2"/>
  <c r="Z23" i="2"/>
  <c r="AH20" i="2"/>
  <c r="Y20" i="2"/>
  <c r="AD19" i="2"/>
  <c r="V19" i="2"/>
  <c r="V17" i="2"/>
  <c r="AH14" i="2"/>
  <c r="V14" i="2"/>
  <c r="Z13" i="2"/>
  <c r="W38" i="2"/>
  <c r="W34" i="2"/>
  <c r="W31" i="2"/>
  <c r="W30" i="2"/>
  <c r="W29" i="2"/>
  <c r="W28" i="2"/>
  <c r="W18" i="2"/>
  <c r="W37" i="2"/>
  <c r="W36" i="2"/>
  <c r="W13" i="2"/>
  <c r="W59" i="2"/>
  <c r="W56" i="2"/>
  <c r="W55" i="2"/>
  <c r="W54" i="2"/>
  <c r="W53" i="2"/>
  <c r="AE37" i="2"/>
  <c r="T34" i="2"/>
  <c r="S33" i="2"/>
  <c r="S32" i="2"/>
  <c r="T31" i="2"/>
  <c r="T29" i="2"/>
  <c r="T28" i="2"/>
  <c r="Z27" i="2"/>
  <c r="AF26" i="2"/>
  <c r="W26" i="2"/>
  <c r="AE25" i="2"/>
  <c r="Y25" i="2"/>
  <c r="S25" i="2"/>
  <c r="Y24" i="2"/>
  <c r="T23" i="2"/>
  <c r="Z21" i="2"/>
  <c r="Z19" i="2"/>
  <c r="AE13" i="2"/>
  <c r="T13" i="2"/>
  <c r="AG66" i="2"/>
  <c r="AA66" i="2"/>
  <c r="U66" i="2"/>
  <c r="AA64" i="2"/>
  <c r="AG60" i="2"/>
  <c r="U59" i="2"/>
  <c r="AG57" i="2"/>
  <c r="AA55" i="2"/>
  <c r="AA52" i="2"/>
  <c r="AG48" i="2"/>
  <c r="U47" i="2"/>
  <c r="AG45" i="2"/>
  <c r="AA43" i="2"/>
  <c r="AA40" i="2"/>
  <c r="AG36" i="2"/>
  <c r="U34" i="2"/>
  <c r="AG32" i="2"/>
  <c r="AA30" i="2"/>
  <c r="AH27" i="2"/>
  <c r="AA27" i="2"/>
  <c r="V26" i="2"/>
  <c r="AE24" i="2"/>
  <c r="W24" i="2"/>
  <c r="AG23" i="2"/>
  <c r="S23" i="2"/>
  <c r="AA22" i="2"/>
  <c r="AH21" i="2"/>
  <c r="AG20" i="2"/>
  <c r="S20" i="2"/>
  <c r="W19" i="2"/>
  <c r="AH18" i="2"/>
  <c r="Y18" i="2"/>
  <c r="AG17" i="2"/>
  <c r="U17" i="2"/>
  <c r="W16" i="2"/>
  <c r="U14" i="2"/>
  <c r="V13" i="2"/>
  <c r="AA59" i="2"/>
  <c r="AG55" i="2"/>
  <c r="U54" i="2"/>
  <c r="AG52" i="2"/>
  <c r="U51" i="2"/>
  <c r="AA47" i="2"/>
  <c r="AG43" i="2"/>
  <c r="U42" i="2"/>
  <c r="AG40" i="2"/>
  <c r="U39" i="2"/>
  <c r="AA34" i="2"/>
  <c r="AG30" i="2"/>
  <c r="U29" i="2"/>
  <c r="AG27" i="2"/>
  <c r="U26" i="2"/>
  <c r="AG21" i="2"/>
  <c r="AG18" i="2"/>
  <c r="U13" i="2"/>
  <c r="AA63" i="2"/>
  <c r="U61" i="2"/>
  <c r="AG59" i="2"/>
  <c r="U58" i="2"/>
  <c r="AG56" i="2"/>
  <c r="AA56" i="2"/>
  <c r="U56" i="2"/>
  <c r="AA54" i="2"/>
  <c r="AA51" i="2"/>
  <c r="U49" i="2"/>
  <c r="AG47" i="2"/>
  <c r="U46" i="2"/>
  <c r="AG44" i="2"/>
  <c r="AA44" i="2"/>
  <c r="U44" i="2"/>
  <c r="AA42" i="2"/>
  <c r="AA39" i="2"/>
  <c r="U37" i="2"/>
  <c r="AG34" i="2"/>
  <c r="U33" i="2"/>
  <c r="AG31" i="2"/>
  <c r="AA31" i="2"/>
  <c r="U31" i="2"/>
  <c r="AA29" i="2"/>
  <c r="Y27" i="2"/>
  <c r="AH26" i="2"/>
  <c r="AA26" i="2"/>
  <c r="AB24" i="2"/>
  <c r="U24" i="2"/>
  <c r="AE23" i="2"/>
  <c r="W23" i="2"/>
  <c r="AG22" i="2"/>
  <c r="W22" i="2"/>
  <c r="V21" i="2"/>
  <c r="AE20" i="2"/>
  <c r="W20" i="2"/>
  <c r="AG19" i="2"/>
  <c r="AA19" i="2"/>
  <c r="U19" i="2"/>
  <c r="AE18" i="2"/>
  <c r="V18" i="2"/>
  <c r="AB17" i="2"/>
  <c r="AG16" i="2"/>
  <c r="U16" i="2"/>
  <c r="AA14" i="2"/>
  <c r="AH13" i="2"/>
  <c r="AA13" i="2"/>
  <c r="AA58" i="2"/>
  <c r="AG54" i="2"/>
  <c r="U53" i="2"/>
  <c r="AG51" i="2"/>
  <c r="AA49" i="2"/>
  <c r="AA46" i="2"/>
  <c r="AG42" i="2"/>
  <c r="U41" i="2"/>
  <c r="AG39" i="2"/>
  <c r="AA37" i="2"/>
  <c r="AA33" i="2"/>
  <c r="AG29" i="2"/>
  <c r="U28" i="2"/>
  <c r="AG26" i="2"/>
  <c r="AA24" i="2"/>
  <c r="U21" i="2"/>
  <c r="U18" i="2"/>
  <c r="AA17" i="2"/>
  <c r="AG13" i="2"/>
  <c r="AG61" i="2"/>
  <c r="U60" i="2"/>
  <c r="AG58" i="2"/>
  <c r="U57" i="2"/>
  <c r="AA53" i="2"/>
  <c r="AG49" i="2"/>
  <c r="U48" i="2"/>
  <c r="AG46" i="2"/>
  <c r="U45" i="2"/>
  <c r="AA41" i="2"/>
  <c r="AG37" i="2"/>
  <c r="U36" i="2"/>
  <c r="AG33" i="2"/>
  <c r="U32" i="2"/>
  <c r="AA28" i="2"/>
  <c r="AG24" i="2"/>
  <c r="U23" i="2"/>
  <c r="U22" i="2"/>
  <c r="U20" i="2"/>
  <c r="AG14" i="2"/>
  <c r="AD63" i="2"/>
  <c r="X63" i="2"/>
  <c r="R63" i="2"/>
  <c r="AD57" i="2"/>
  <c r="X57" i="2"/>
  <c r="R57" i="2"/>
  <c r="AD51" i="2"/>
  <c r="X51" i="2"/>
  <c r="R51" i="2"/>
  <c r="AD45" i="2"/>
  <c r="X45" i="2"/>
  <c r="R45" i="2"/>
  <c r="AD39" i="2"/>
  <c r="X39" i="2"/>
  <c r="R39" i="2"/>
  <c r="AD32" i="2"/>
  <c r="X32" i="2"/>
  <c r="R32" i="2"/>
  <c r="AD26" i="2"/>
  <c r="X26" i="2"/>
  <c r="R26" i="2"/>
  <c r="AF22" i="2"/>
  <c r="Z22" i="2"/>
  <c r="T22" i="2"/>
  <c r="AE21" i="2"/>
  <c r="Y21" i="2"/>
  <c r="S21" i="2"/>
  <c r="AD20" i="2"/>
  <c r="X20" i="2"/>
  <c r="R20" i="2"/>
  <c r="AF16" i="2"/>
  <c r="Z16" i="2"/>
  <c r="T16" i="2"/>
  <c r="AE14" i="2"/>
  <c r="Y14" i="2"/>
  <c r="S14" i="2"/>
  <c r="AD13" i="2"/>
  <c r="X13" i="2"/>
  <c r="R13" i="2"/>
  <c r="AD64" i="2"/>
  <c r="X64" i="2"/>
  <c r="R64" i="2"/>
  <c r="AD58" i="2"/>
  <c r="X58" i="2"/>
  <c r="R58" i="2"/>
  <c r="AD52" i="2"/>
  <c r="X52" i="2"/>
  <c r="R52" i="2"/>
  <c r="AD46" i="2"/>
  <c r="X46" i="2"/>
  <c r="R46" i="2"/>
  <c r="AD40" i="2"/>
  <c r="X40" i="2"/>
  <c r="R40" i="2"/>
  <c r="AD33" i="2"/>
  <c r="X33" i="2"/>
  <c r="R33" i="2"/>
  <c r="AD27" i="2"/>
  <c r="X27" i="2"/>
  <c r="R27" i="2"/>
  <c r="AD21" i="2"/>
  <c r="X21" i="2"/>
  <c r="R21" i="2"/>
  <c r="AF17" i="2"/>
  <c r="Z17" i="2"/>
  <c r="T17" i="2"/>
  <c r="AE16" i="2"/>
  <c r="Y16" i="2"/>
  <c r="S16" i="2"/>
  <c r="AD14" i="2"/>
  <c r="X14" i="2"/>
  <c r="R14" i="2"/>
  <c r="AD65" i="2"/>
  <c r="X65" i="2"/>
  <c r="R65" i="2"/>
  <c r="AD59" i="2"/>
  <c r="X59" i="2"/>
  <c r="R59" i="2"/>
  <c r="AD53" i="2"/>
  <c r="X53" i="2"/>
  <c r="R53" i="2"/>
  <c r="AD47" i="2"/>
  <c r="X47" i="2"/>
  <c r="R47" i="2"/>
  <c r="AD41" i="2"/>
  <c r="X41" i="2"/>
  <c r="R41" i="2"/>
  <c r="AD34" i="2"/>
  <c r="X34" i="2"/>
  <c r="R34" i="2"/>
  <c r="AD28" i="2"/>
  <c r="X28" i="2"/>
  <c r="R28" i="2"/>
  <c r="AD22" i="2"/>
  <c r="X22" i="2"/>
  <c r="R22" i="2"/>
  <c r="AF18" i="2"/>
  <c r="Z18" i="2"/>
  <c r="T18" i="2"/>
  <c r="AE17" i="2"/>
  <c r="Y17" i="2"/>
  <c r="S17" i="2"/>
  <c r="AD16" i="2"/>
  <c r="X16" i="2"/>
  <c r="R16" i="2"/>
  <c r="AD60" i="2"/>
  <c r="X60" i="2"/>
  <c r="R60" i="2"/>
  <c r="AD54" i="2"/>
  <c r="X54" i="2"/>
  <c r="R54" i="2"/>
  <c r="AD48" i="2"/>
  <c r="X48" i="2"/>
  <c r="R48" i="2"/>
  <c r="AD42" i="2"/>
  <c r="X42" i="2"/>
  <c r="R42" i="2"/>
  <c r="AD36" i="2"/>
  <c r="X36" i="2"/>
  <c r="R36" i="2"/>
  <c r="AD29" i="2"/>
  <c r="X29" i="2"/>
  <c r="R29" i="2"/>
  <c r="AD23" i="2"/>
  <c r="X23" i="2"/>
  <c r="R23" i="2"/>
  <c r="AD17" i="2"/>
  <c r="X17" i="2"/>
  <c r="R17" i="2"/>
  <c r="AD61" i="2"/>
  <c r="X61" i="2"/>
  <c r="R61" i="2"/>
  <c r="AD55" i="2"/>
  <c r="X55" i="2"/>
  <c r="R55" i="2"/>
  <c r="AD49" i="2"/>
  <c r="X49" i="2"/>
  <c r="R49" i="2"/>
  <c r="AD43" i="2"/>
  <c r="X43" i="2"/>
  <c r="R43" i="2"/>
  <c r="AD37" i="2"/>
  <c r="X37" i="2"/>
  <c r="R37" i="2"/>
  <c r="AD30" i="2"/>
  <c r="X30" i="2"/>
  <c r="R30" i="2"/>
  <c r="AD24" i="2"/>
  <c r="X24" i="2"/>
  <c r="R24" i="2"/>
  <c r="AD18" i="2"/>
  <c r="X18" i="2"/>
  <c r="R18" i="2"/>
  <c r="AI67" i="2" l="1"/>
  <c r="AI66" i="2"/>
  <c r="AI63" i="2"/>
  <c r="AI62" i="2"/>
  <c r="AI60" i="2"/>
  <c r="AI59" i="2"/>
  <c r="AI58" i="2"/>
  <c r="AI54" i="2"/>
  <c r="AI53" i="2"/>
  <c r="AI52" i="2"/>
  <c r="AI51" i="2"/>
  <c r="AI50" i="2"/>
  <c r="AI49" i="2"/>
  <c r="AI48" i="2"/>
  <c r="AI46" i="2"/>
  <c r="AI45" i="2"/>
  <c r="AI44" i="2"/>
  <c r="AI42" i="2"/>
  <c r="AI41" i="2"/>
  <c r="AI40" i="2"/>
  <c r="AI39" i="2"/>
  <c r="AI38" i="2"/>
  <c r="AI37" i="2"/>
  <c r="AI36" i="2"/>
  <c r="AI34" i="2"/>
  <c r="AI33" i="2"/>
  <c r="AI32" i="2"/>
  <c r="AI30" i="2"/>
  <c r="AI29" i="2"/>
  <c r="AI28" i="2"/>
  <c r="AI27" i="2"/>
  <c r="AI26" i="2"/>
  <c r="AI24" i="2"/>
  <c r="AI23" i="2"/>
  <c r="AI22" i="2"/>
  <c r="AI21" i="2"/>
  <c r="AI20" i="2"/>
  <c r="AI18" i="2"/>
  <c r="AI13" i="2"/>
  <c r="AI61" i="2"/>
  <c r="AI57" i="2"/>
  <c r="AI56" i="2"/>
  <c r="AI47" i="2"/>
  <c r="AI43" i="2"/>
  <c r="AI31" i="2"/>
  <c r="AI55" i="2"/>
  <c r="AI25" i="2"/>
  <c r="AI19" i="2"/>
  <c r="AI14" i="2"/>
  <c r="AI16" i="2" l="1"/>
</calcChain>
</file>

<file path=xl/sharedStrings.xml><?xml version="1.0" encoding="utf-8"?>
<sst xmlns="http://schemas.openxmlformats.org/spreadsheetml/2006/main" count="2715" uniqueCount="408">
  <si>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</si>
  <si>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</si>
  <si>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</si>
  <si>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</si>
  <si>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</si>
  <si>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</si>
  <si>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</si>
  <si>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</si>
  <si>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</si>
  <si>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</si>
  <si>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</si>
  <si>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</si>
  <si>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</si>
  <si>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</si>
  <si>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</si>
  <si>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</si>
  <si>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</si>
  <si>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</si>
  <si>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</si>
  <si>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</si>
  <si>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</si>
  <si>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</si>
  <si>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</si>
  <si>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</si>
  <si>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</si>
  <si>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</si>
  <si>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</si>
  <si>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</si>
  <si>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</si>
  <si>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</si>
  <si>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</si>
  <si>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</si>
  <si>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</si>
  <si>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</si>
  <si>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</si>
  <si>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</si>
  <si>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</si>
  <si>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</si>
  <si>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</si>
  <si>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</si>
  <si>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</si>
  <si>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</si>
  <si>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</si>
  <si>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</si>
  <si>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</si>
  <si>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</si>
  <si>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</si>
  <si>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</si>
  <si>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</si>
  <si>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</si>
  <si>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</si>
  <si>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</si>
  <si>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</si>
  <si>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</si>
  <si>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</si>
  <si>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</si>
  <si>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</si>
  <si>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</si>
  <si>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</si>
  <si>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</si>
  <si>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</si>
  <si>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</si>
  <si>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</si>
  <si>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</si>
  <si>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</si>
  <si>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</si>
  <si>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</si>
  <si>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</si>
  <si>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</si>
  <si>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</si>
  <si>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</si>
  <si>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</si>
  <si>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</si>
  <si>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</si>
  <si>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</si>
  <si>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</si>
  <si>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</si>
  <si>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</si>
  <si>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</si>
  <si>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</si>
  <si>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</si>
  <si>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</si>
  <si>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</si>
  <si>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</si>
  <si>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</si>
  <si>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</si>
  <si>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</si>
  <si>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</si>
  <si>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</si>
  <si>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</si>
  <si>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</si>
  <si>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</si>
  <si>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</si>
  <si>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</si>
  <si>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</si>
  <si>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</si>
  <si>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</si>
  <si>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</si>
  <si>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</si>
  <si>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</si>
  <si>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</si>
  <si>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</si>
  <si>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</si>
  <si>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</si>
  <si>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</si>
  <si>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</si>
  <si>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</si>
  <si>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</si>
  <si>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</si>
  <si>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</si>
  <si>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</si>
  <si>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</si>
  <si>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</si>
  <si>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</si>
  <si>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</si>
  <si>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</si>
  <si>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</si>
  <si>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</si>
  <si>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</si>
  <si>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</si>
  <si>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</si>
  <si>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</si>
  <si>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</si>
  <si>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</si>
  <si>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</si>
  <si>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</si>
  <si>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</si>
  <si>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</si>
  <si>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</si>
  <si>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</si>
  <si>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</si>
  <si>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</si>
  <si>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</si>
  <si>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</si>
  <si>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</si>
  <si>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</si>
  <si>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</si>
  <si>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</si>
  <si>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</si>
  <si>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</si>
  <si>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</si>
  <si>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</si>
  <si>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</si>
  <si>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</si>
  <si>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</si>
  <si>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</si>
  <si>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</si>
  <si>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</si>
  <si>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</si>
  <si>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</si>
  <si>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</si>
  <si>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</si>
  <si>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</si>
  <si>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</si>
  <si>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</si>
  <si>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</si>
  <si>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</si>
  <si>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</si>
  <si>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</si>
  <si>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</si>
  <si>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</si>
  <si>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</si>
  <si>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</si>
  <si>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</si>
  <si>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</si>
  <si>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</si>
  <si>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</si>
  <si>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</si>
  <si>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</si>
  <si>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</si>
  <si>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</si>
  <si>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</si>
  <si>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</si>
  <si>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</si>
  <si>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</si>
  <si>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</si>
  <si>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</si>
  <si>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</si>
  <si>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</si>
  <si>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</si>
  <si>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</si>
  <si>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</si>
  <si>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</si>
  <si>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</si>
  <si>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</si>
  <si>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</si>
  <si>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</si>
  <si>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</si>
  <si>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</si>
  <si>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</si>
  <si>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</si>
  <si>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</si>
  <si>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</si>
  <si>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</si>
  <si>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</si>
  <si>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</si>
  <si>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</si>
  <si>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</si>
  <si>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</si>
  <si>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</si>
  <si>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</si>
  <si>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</si>
  <si>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</si>
  <si>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</si>
  <si>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</si>
  <si>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</si>
  <si>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</si>
  <si>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</si>
  <si>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</si>
  <si>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</si>
  <si>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</si>
  <si>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</si>
  <si>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</si>
  <si>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</si>
  <si>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</si>
  <si>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</si>
  <si>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</si>
  <si>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</si>
  <si>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</si>
  <si>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</si>
  <si>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</si>
  <si>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</si>
  <si>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</si>
  <si>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</si>
  <si>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</si>
  <si>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</si>
  <si>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</si>
  <si>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</si>
  <si>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</si>
  <si>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</si>
  <si>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</si>
  <si>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</si>
  <si>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</si>
  <si>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</si>
  <si>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</si>
  <si>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</si>
  <si>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</si>
  <si>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</si>
  <si>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</si>
  <si>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</si>
  <si>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</si>
  <si>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</si>
  <si>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</si>
  <si>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</si>
  <si>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</si>
  <si>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</si>
  <si>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</si>
  <si>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</si>
  <si>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</si>
  <si>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</si>
  <si>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</si>
  <si>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</si>
  <si>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</si>
  <si>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</si>
  <si>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</si>
  <si>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</si>
  <si>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</si>
  <si>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</si>
  <si>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</si>
  <si>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</si>
  <si>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</si>
  <si>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</si>
  <si>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</si>
  <si>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</si>
  <si>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</si>
  <si>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</si>
  <si>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</si>
  <si>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</si>
  <si>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</si>
  <si>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</si>
  <si>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</si>
  <si>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</si>
  <si>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</si>
  <si>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</si>
  <si>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</si>
  <si>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</si>
  <si>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</si>
  <si>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</si>
  <si>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</si>
  <si>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</si>
  <si>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</si>
  <si>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</si>
  <si>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</si>
  <si>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</si>
  <si>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</si>
  <si>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</si>
  <si>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</si>
  <si>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</si>
  <si>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</si>
  <si>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</si>
  <si>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</si>
  <si>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</si>
  <si>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</si>
  <si>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</si>
  <si>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</si>
  <si>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</si>
  <si>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</si>
  <si>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</si>
  <si>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</si>
  <si>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</si>
  <si>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</si>
  <si>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</si>
  <si>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</si>
  <si>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15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</si>
  <si>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</si>
  <si>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</si>
  <si>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</si>
  <si>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</si>
  <si>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</si>
  <si>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</si>
  <si>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</si>
  <si>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</si>
  <si>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</si>
  <si>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</si>
  <si>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</si>
  <si>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</si>
  <si>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</si>
  <si>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</si>
  <si>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</si>
  <si>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</si>
  <si>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</si>
  <si>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</si>
  <si>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</si>
  <si>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</si>
  <si>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</si>
  <si>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</si>
  <si>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</si>
  <si>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</si>
  <si>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</si>
  <si>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</si>
  <si>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</si>
  <si>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</si>
  <si>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</si>
  <si>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</si>
  <si>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</si>
  <si>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</si>
  <si>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</si>
  <si>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</si>
  <si>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</si>
  <si>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</si>
  <si>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</si>
  <si>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</si>
  <si>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</si>
  <si>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</si>
  <si>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</si>
  <si>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</si>
  <si>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</si>
  <si>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</si>
  <si>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>野入浄水場</t>
    <phoneticPr fontId="2"/>
  </si>
  <si>
    <t>野入浄水場</t>
    <phoneticPr fontId="1"/>
  </si>
  <si>
    <t>野入町井ノ入14-2</t>
    <phoneticPr fontId="2"/>
  </si>
  <si>
    <t>田津原公会堂</t>
    <phoneticPr fontId="1"/>
  </si>
  <si>
    <t>田津原公会堂</t>
    <phoneticPr fontId="2"/>
  </si>
  <si>
    <t>押川浄水場</t>
    <phoneticPr fontId="2"/>
  </si>
  <si>
    <t>押川浄水場</t>
    <phoneticPr fontId="1"/>
  </si>
  <si>
    <t>押山町上川入630-15</t>
    <phoneticPr fontId="2"/>
  </si>
  <si>
    <t>川手消防詰所</t>
    <phoneticPr fontId="1"/>
  </si>
  <si>
    <t>川手消防詰所</t>
    <phoneticPr fontId="2"/>
  </si>
  <si>
    <t>川手町前田11</t>
    <phoneticPr fontId="2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</si>
  <si>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</si>
  <si>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</si>
  <si>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</si>
  <si>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</si>
  <si>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再変換用</t>
    <rPh sb="0" eb="1">
      <t>サイ</t>
    </rPh>
    <rPh sb="1" eb="4">
      <t>ヘンカンヨウ</t>
    </rPh>
    <phoneticPr fontId="1"/>
  </si>
  <si>
    <t>先月末</t>
    <rPh sb="0" eb="3">
      <t>センゲツマツ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</si>
  <si>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</si>
  <si>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</si>
  <si>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</si>
  <si>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野入浄水場</t>
  </si>
  <si>
    <t>田津原公会堂</t>
  </si>
  <si>
    <t>押川浄水場</t>
  </si>
  <si>
    <t>川手消防詰所</t>
  </si>
  <si>
    <t>小田木浄水場</t>
  </si>
  <si>
    <t>小田木浄水場</t>
    <phoneticPr fontId="1"/>
  </si>
  <si>
    <t>小田木浄水場</t>
    <phoneticPr fontId="2"/>
  </si>
  <si>
    <t>小田木町タカドヤ1-29</t>
    <phoneticPr fontId="2"/>
  </si>
  <si>
    <t>山の駅大野瀬</t>
    <phoneticPr fontId="2"/>
  </si>
  <si>
    <t>山の駅大野瀬</t>
    <phoneticPr fontId="1"/>
  </si>
  <si>
    <t>山の駅大野瀬</t>
    <phoneticPr fontId="1"/>
  </si>
  <si>
    <t>大野瀬町ヤシロジマ
25-16</t>
    <rPh sb="0" eb="2">
      <t>オオノ</t>
    </rPh>
    <rPh sb="2" eb="3">
      <t>セ</t>
    </rPh>
    <rPh sb="3" eb="4">
      <t>マチ</t>
    </rPh>
    <phoneticPr fontId="2"/>
  </si>
  <si>
    <t>田津原町松ケ下
19-1</t>
    <rPh sb="3" eb="4">
      <t>マチ</t>
    </rPh>
    <rPh sb="4" eb="7">
      <t>マツガシタ</t>
    </rPh>
    <phoneticPr fontId="2"/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</si>
  <si>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</si>
  <si>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</si>
  <si>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</si>
  <si>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</si>
  <si>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</si>
  <si>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</si>
  <si>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</si>
  <si>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</si>
  <si>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</si>
  <si>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</si>
  <si>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2026/05/18</t>
  </si>
  <si>
    <t>10:46</t>
  </si>
  <si>
    <t>10:31</t>
  </si>
  <si>
    <t>11:16</t>
  </si>
  <si>
    <t>09:29</t>
  </si>
  <si>
    <t>10:08</t>
  </si>
  <si>
    <t>09:53</t>
  </si>
  <si>
    <t>0.004未満</t>
  </si>
  <si>
    <t>0.05未満</t>
  </si>
  <si>
    <t>0.002未満</t>
  </si>
  <si>
    <t>0.008未満</t>
  </si>
  <si>
    <t>0.02未満</t>
  </si>
  <si>
    <t>0.0005未満</t>
  </si>
  <si>
    <t>0.2未満</t>
  </si>
  <si>
    <t>異常なし</t>
  </si>
  <si>
    <t>0.5未満</t>
  </si>
  <si>
    <t>0.1未満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</si>
</sst>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7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z val="7"/>
      <color rgb="FF0070C0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262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8" borderId="61" xfId="0" applyFont="1" applyFill="1" applyBorder="1" applyAlignment="1">
      <alignment wrapText="1"/>
    </xf>
    <xf numFmtId="0" fontId="6" fillId="9" borderId="62" xfId="0" applyFont="1" applyFill="1" applyBorder="1" applyAlignment="1">
      <alignment wrapText="1"/>
    </xf>
    <xf numFmtId="0" fontId="7" fillId="7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9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0" fillId="7" borderId="1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0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8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7" borderId="5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182" fontId="17" fillId="0" borderId="0" xfId="0" applyNumberFormat="1" applyFont="1" applyAlignment="1">
      <alignment horizontal="left"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top"/>
    </xf>
    <xf numFmtId="0" fontId="16" fillId="0" borderId="2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5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top"/>
    </xf>
    <xf numFmtId="0" fontId="20" fillId="4" borderId="0" xfId="0" applyFont="1" applyFill="1" applyAlignment="1">
      <alignment horizontal="left" vertical="top" wrapText="1"/>
    </xf>
    <xf numFmtId="0" fontId="20" fillId="4" borderId="58" xfId="0" applyFont="1" applyFill="1" applyBorder="1" applyAlignment="1">
      <alignment horizontal="left" vertical="top" wrapText="1"/>
    </xf>
    <xf numFmtId="0" fontId="18" fillId="0" borderId="21" xfId="0" applyFont="1" applyBorder="1">
      <alignment vertical="center"/>
    </xf>
    <xf numFmtId="0" fontId="18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20" fillId="4" borderId="26" xfId="0" applyFont="1" applyFill="1" applyBorder="1" applyAlignment="1">
      <alignment horizontal="left" vertical="top" wrapText="1"/>
    </xf>
    <xf numFmtId="0" fontId="20" fillId="4" borderId="29" xfId="0" applyFont="1" applyFill="1" applyBorder="1" applyAlignment="1">
      <alignment horizontal="left" vertical="top" wrapText="1"/>
    </xf>
    <xf numFmtId="0" fontId="16" fillId="0" borderId="12" xfId="0" applyFont="1" applyBorder="1">
      <alignment vertical="center"/>
    </xf>
    <xf numFmtId="0" fontId="16" fillId="0" borderId="35" xfId="0" applyFont="1" applyBorder="1">
      <alignment vertical="center"/>
    </xf>
    <xf numFmtId="0" fontId="18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77" fontId="16" fillId="0" borderId="44" xfId="0" quotePrefix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14" fontId="16" fillId="4" borderId="33" xfId="0" applyNumberFormat="1" applyFont="1" applyFill="1" applyBorder="1" applyAlignment="1">
      <alignment horizontal="center" vertical="center" shrinkToFit="1"/>
    </xf>
    <xf numFmtId="178" fontId="16" fillId="0" borderId="8" xfId="0" applyNumberFormat="1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/>
    </xf>
    <xf numFmtId="177" fontId="16" fillId="0" borderId="42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177" fontId="16" fillId="0" borderId="45" xfId="0" quotePrefix="1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shrinkToFit="1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34" xfId="0" applyFont="1" applyBorder="1">
      <alignment vertical="center"/>
    </xf>
    <xf numFmtId="176" fontId="16" fillId="0" borderId="35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51" xfId="0" applyFont="1" applyBorder="1">
      <alignment vertical="center"/>
    </xf>
    <xf numFmtId="0" fontId="16" fillId="0" borderId="4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30" xfId="0" applyFont="1" applyBorder="1">
      <alignment vertical="center"/>
    </xf>
    <xf numFmtId="0" fontId="16" fillId="5" borderId="7" xfId="0" applyFont="1" applyFill="1" applyBorder="1" applyAlignment="1">
      <alignment horizontal="left" vertical="center"/>
    </xf>
    <xf numFmtId="176" fontId="16" fillId="0" borderId="11" xfId="0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184" fontId="16" fillId="0" borderId="8" xfId="0" applyNumberFormat="1" applyFont="1" applyBorder="1" applyAlignment="1">
      <alignment horizontal="center"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6" fontId="16" fillId="0" borderId="8" xfId="0" applyNumberFormat="1" applyFont="1" applyBorder="1" applyAlignment="1">
      <alignment horizontal="center" vertical="center" shrinkToFit="1"/>
    </xf>
    <xf numFmtId="186" fontId="16" fillId="0" borderId="1" xfId="0" applyNumberFormat="1" applyFont="1" applyBorder="1" applyAlignment="1">
      <alignment horizontal="center" vertical="center" shrinkToFit="1"/>
    </xf>
    <xf numFmtId="183" fontId="16" fillId="0" borderId="8" xfId="0" applyNumberFormat="1" applyFont="1" applyBorder="1" applyAlignment="1">
      <alignment horizontal="center" vertical="center" shrinkToFit="1"/>
    </xf>
    <xf numFmtId="183" fontId="16" fillId="0" borderId="1" xfId="0" applyNumberFormat="1" applyFont="1" applyBorder="1" applyAlignment="1">
      <alignment horizontal="center" vertical="center" shrinkToFit="1"/>
    </xf>
    <xf numFmtId="2" fontId="16" fillId="0" borderId="8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85" fontId="16" fillId="0" borderId="8" xfId="0" applyNumberFormat="1" applyFont="1" applyBorder="1" applyAlignment="1">
      <alignment horizontal="center"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0" fontId="16" fillId="0" borderId="42" xfId="0" quotePrefix="1" applyFont="1" applyBorder="1" applyAlignment="1">
      <alignment horizontal="center" vertical="center"/>
    </xf>
    <xf numFmtId="0" fontId="16" fillId="0" borderId="1" xfId="0" quotePrefix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7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176" fontId="16" fillId="0" borderId="40" xfId="0" applyNumberFormat="1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182" fontId="23" fillId="0" borderId="53" xfId="0" applyNumberFormat="1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>
      <alignment vertical="center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0" fillId="0" borderId="46" xfId="3" quotePrefix="1" applyFont="1" applyBorder="1" applyAlignment="1">
      <alignment vertical="center"/>
    </xf>
    <xf numFmtId="183" fontId="16" fillId="0" borderId="33" xfId="0" applyNumberFormat="1" applyFont="1" applyBorder="1" applyAlignment="1">
      <alignment horizontal="center" vertical="center" shrinkToFit="1"/>
    </xf>
    <xf numFmtId="183" fontId="16" fillId="0" borderId="4" xfId="0" applyNumberFormat="1" applyFont="1" applyBorder="1" applyAlignment="1">
      <alignment horizontal="center" vertical="center" shrinkToFit="1"/>
    </xf>
    <xf numFmtId="0" fontId="20" fillId="0" borderId="5" xfId="3" quotePrefix="1" applyFont="1" applyBorder="1" applyAlignment="1">
      <alignment vertical="center"/>
    </xf>
    <xf numFmtId="0" fontId="20" fillId="6" borderId="5" xfId="3" quotePrefix="1" applyFont="1" applyFill="1" applyBorder="1" applyAlignment="1">
      <alignment vertical="center"/>
    </xf>
    <xf numFmtId="176" fontId="16" fillId="0" borderId="49" xfId="0" applyNumberFormat="1" applyFont="1" applyBorder="1" applyAlignment="1">
      <alignment horizontal="center" vertical="center" shrinkToFit="1"/>
    </xf>
    <xf numFmtId="0" fontId="20" fillId="0" borderId="42" xfId="3" applyFont="1" applyBorder="1" applyAlignment="1">
      <alignment horizontal="center" vertical="center"/>
    </xf>
    <xf numFmtId="0" fontId="20" fillId="0" borderId="5" xfId="3" applyFont="1" applyBorder="1" applyAlignment="1">
      <alignment vertical="center"/>
    </xf>
    <xf numFmtId="49" fontId="20" fillId="0" borderId="42" xfId="3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2" fontId="16" fillId="0" borderId="60" xfId="0" applyNumberFormat="1" applyFont="1" applyBorder="1" applyAlignment="1">
      <alignment horizontal="center" vertical="center" shrinkToFit="1"/>
    </xf>
    <xf numFmtId="2" fontId="16" fillId="0" borderId="37" xfId="0" applyNumberFormat="1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left" vertical="center"/>
    </xf>
    <xf numFmtId="0" fontId="20" fillId="0" borderId="6" xfId="0" quotePrefix="1" applyFont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176" fontId="16" fillId="0" borderId="33" xfId="0" applyNumberFormat="1" applyFont="1" applyBorder="1" applyAlignment="1">
      <alignment horizontal="center" vertical="center" shrinkToFit="1"/>
    </xf>
    <xf numFmtId="176" fontId="16" fillId="0" borderId="4" xfId="0" applyNumberFormat="1" applyFont="1" applyBorder="1" applyAlignment="1">
      <alignment horizontal="center" vertical="center" shrinkToFit="1"/>
    </xf>
    <xf numFmtId="0" fontId="20" fillId="0" borderId="7" xfId="0" quotePrefix="1" applyFont="1" applyBorder="1">
      <alignment vertical="center"/>
    </xf>
    <xf numFmtId="0" fontId="20" fillId="2" borderId="42" xfId="0" applyFont="1" applyFill="1" applyBorder="1" applyAlignment="1">
      <alignment horizontal="center" vertical="center"/>
    </xf>
    <xf numFmtId="0" fontId="20" fillId="3" borderId="7" xfId="0" quotePrefix="1" applyFont="1" applyFill="1" applyBorder="1">
      <alignment vertical="center"/>
    </xf>
    <xf numFmtId="0" fontId="16" fillId="6" borderId="5" xfId="0" applyFont="1" applyFill="1" applyBorder="1">
      <alignment vertical="center"/>
    </xf>
    <xf numFmtId="0" fontId="20" fillId="6" borderId="7" xfId="3" quotePrefix="1" applyFont="1" applyFill="1" applyBorder="1" applyAlignment="1">
      <alignment vertical="center"/>
    </xf>
    <xf numFmtId="0" fontId="16" fillId="0" borderId="5" xfId="0" applyFont="1" applyBorder="1">
      <alignment vertical="center"/>
    </xf>
    <xf numFmtId="0" fontId="16" fillId="0" borderId="39" xfId="0" applyFont="1" applyBorder="1">
      <alignment vertical="center"/>
    </xf>
    <xf numFmtId="0" fontId="20" fillId="0" borderId="43" xfId="3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shrinkToFit="1"/>
    </xf>
    <xf numFmtId="180" fontId="23" fillId="0" borderId="53" xfId="0" applyNumberFormat="1" applyFont="1" applyBorder="1">
      <alignment vertical="center"/>
    </xf>
    <xf numFmtId="182" fontId="23" fillId="0" borderId="53" xfId="0" applyNumberFormat="1" applyFont="1" applyBorder="1">
      <alignment vertical="center"/>
    </xf>
    <xf numFmtId="179" fontId="16" fillId="0" borderId="33" xfId="0" applyNumberFormat="1" applyFont="1" applyBorder="1" applyAlignment="1">
      <alignment horizontal="center" vertical="center" shrinkToFit="1"/>
    </xf>
    <xf numFmtId="179" fontId="16" fillId="0" borderId="44" xfId="0" applyNumberFormat="1" applyFont="1" applyBorder="1" applyAlignment="1">
      <alignment horizontal="center" vertical="center" shrinkToFit="1"/>
    </xf>
    <xf numFmtId="187" fontId="16" fillId="0" borderId="49" xfId="0" applyNumberFormat="1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176" fontId="16" fillId="0" borderId="50" xfId="0" applyNumberFormat="1" applyFont="1" applyBorder="1" applyAlignment="1">
      <alignment horizontal="center" vertical="center" shrinkToFit="1"/>
    </xf>
    <xf numFmtId="176" fontId="16" fillId="0" borderId="36" xfId="0" applyNumberFormat="1" applyFont="1" applyBorder="1" applyAlignment="1">
      <alignment horizontal="center" vertical="center" shrinkToFit="1"/>
    </xf>
    <xf numFmtId="0" fontId="20" fillId="0" borderId="59" xfId="3" quotePrefix="1" applyFont="1" applyBorder="1" applyAlignment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7" xfId="3" quotePrefix="1" applyFont="1" applyBorder="1" applyAlignment="1">
      <alignment vertical="center"/>
    </xf>
    <xf numFmtId="187" fontId="16" fillId="0" borderId="8" xfId="0" applyNumberFormat="1" applyFont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184" fontId="16" fillId="0" borderId="49" xfId="0" applyNumberFormat="1" applyFont="1" applyBorder="1" applyAlignment="1">
      <alignment horizontal="center" vertical="center" shrinkToFit="1"/>
    </xf>
    <xf numFmtId="186" fontId="16" fillId="0" borderId="49" xfId="0" applyNumberFormat="1" applyFont="1" applyBorder="1" applyAlignment="1">
      <alignment horizontal="center" vertical="center" shrinkToFit="1"/>
    </xf>
    <xf numFmtId="183" fontId="16" fillId="0" borderId="49" xfId="0" applyNumberFormat="1" applyFont="1" applyBorder="1" applyAlignment="1">
      <alignment horizontal="center" vertical="center" shrinkToFit="1"/>
    </xf>
    <xf numFmtId="2" fontId="16" fillId="0" borderId="49" xfId="0" applyNumberFormat="1" applyFont="1" applyBorder="1" applyAlignment="1">
      <alignment horizontal="center" vertical="center" shrinkToFit="1"/>
    </xf>
    <xf numFmtId="185" fontId="16" fillId="0" borderId="49" xfId="0" applyNumberFormat="1" applyFont="1" applyBorder="1" applyAlignment="1">
      <alignment horizontal="center" vertical="center" shrinkToFit="1"/>
    </xf>
    <xf numFmtId="176" fontId="16" fillId="0" borderId="38" xfId="0" applyNumberFormat="1" applyFont="1" applyBorder="1" applyAlignment="1">
      <alignment horizontal="center" vertical="center" shrinkToFit="1"/>
    </xf>
    <xf numFmtId="176" fontId="16" fillId="0" borderId="67" xfId="0" applyNumberFormat="1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0" fillId="7" borderId="68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20" fillId="0" borderId="69" xfId="3" quotePrefix="1" applyFont="1" applyBorder="1" applyAlignment="1">
      <alignment vertical="center"/>
    </xf>
    <xf numFmtId="0" fontId="16" fillId="0" borderId="69" xfId="0" applyFont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 shrinkToFit="1"/>
    </xf>
    <xf numFmtId="2" fontId="16" fillId="0" borderId="40" xfId="0" applyNumberFormat="1" applyFont="1" applyBorder="1" applyAlignment="1">
      <alignment horizontal="center" vertical="center" shrinkToFit="1"/>
    </xf>
    <xf numFmtId="0" fontId="0" fillId="0" borderId="7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55" fontId="8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179" fontId="16" fillId="0" borderId="6" xfId="0" applyNumberFormat="1" applyFont="1" applyBorder="1" applyAlignment="1">
      <alignment horizontal="center" vertical="center" shrinkToFit="1"/>
    </xf>
    <xf numFmtId="176" fontId="16" fillId="0" borderId="5" xfId="0" applyNumberFormat="1" applyFont="1" applyBorder="1" applyAlignment="1">
      <alignment horizontal="center" vertical="center" shrinkToFit="1"/>
    </xf>
    <xf numFmtId="176" fontId="16" fillId="0" borderId="72" xfId="0" applyNumberFormat="1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184" fontId="16" fillId="0" borderId="5" xfId="0" applyNumberFormat="1" applyFont="1" applyBorder="1" applyAlignment="1">
      <alignment horizontal="center" vertical="center" shrinkToFit="1"/>
    </xf>
    <xf numFmtId="186" fontId="16" fillId="0" borderId="5" xfId="0" applyNumberFormat="1" applyFont="1" applyBorder="1" applyAlignment="1">
      <alignment horizontal="center" vertical="center" shrinkToFit="1"/>
    </xf>
    <xf numFmtId="183" fontId="16" fillId="0" borderId="5" xfId="0" applyNumberFormat="1" applyFont="1" applyBorder="1" applyAlignment="1">
      <alignment horizontal="center" vertical="center" shrinkToFit="1"/>
    </xf>
    <xf numFmtId="2" fontId="16" fillId="0" borderId="5" xfId="0" applyNumberFormat="1" applyFont="1" applyBorder="1" applyAlignment="1">
      <alignment horizontal="center" vertical="center" shrinkToFit="1"/>
    </xf>
    <xf numFmtId="185" fontId="16" fillId="0" borderId="5" xfId="0" applyNumberFormat="1" applyFont="1" applyBorder="1" applyAlignment="1">
      <alignment horizontal="center" vertical="center" shrinkToFit="1"/>
    </xf>
    <xf numFmtId="176" fontId="16" fillId="0" borderId="39" xfId="0" applyNumberFormat="1" applyFont="1" applyBorder="1" applyAlignment="1">
      <alignment horizontal="center" vertical="center" shrinkToFit="1"/>
    </xf>
    <xf numFmtId="179" fontId="16" fillId="0" borderId="67" xfId="0" applyNumberFormat="1" applyFont="1" applyBorder="1" applyAlignment="1">
      <alignment horizontal="center" vertical="center" shrinkToFit="1"/>
    </xf>
    <xf numFmtId="176" fontId="16" fillId="0" borderId="46" xfId="0" applyNumberFormat="1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top" wrapText="1" shrinkToFit="1"/>
    </xf>
    <xf numFmtId="0" fontId="18" fillId="0" borderId="26" xfId="0" applyFont="1" applyBorder="1" applyAlignment="1">
      <alignment horizontal="left" vertical="top" wrapText="1" shrinkToFi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8" fillId="0" borderId="70" xfId="0" applyFont="1" applyBorder="1" applyAlignment="1">
      <alignment horizontal="left" vertical="top" wrapText="1" shrinkToFit="1"/>
    </xf>
    <xf numFmtId="0" fontId="18" fillId="0" borderId="73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9" fillId="0" borderId="56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63" xfId="0" applyFont="1" applyBorder="1" applyAlignment="1">
      <alignment horizontal="left" vertical="top" wrapText="1"/>
    </xf>
    <xf numFmtId="0" fontId="19" fillId="0" borderId="64" xfId="0" applyFont="1" applyBorder="1" applyAlignment="1">
      <alignment horizontal="left" vertical="top" wrapText="1"/>
    </xf>
    <xf numFmtId="0" fontId="18" fillId="0" borderId="68" xfId="0" applyFont="1" applyBorder="1" applyAlignment="1">
      <alignment horizontal="left" vertical="top" wrapText="1" shrinkToFit="1"/>
    </xf>
    <xf numFmtId="0" fontId="18" fillId="0" borderId="71" xfId="0" applyFont="1" applyBorder="1" applyAlignment="1">
      <alignment horizontal="left" vertical="top" wrapText="1" shrinkToFit="1"/>
    </xf>
    <xf numFmtId="0" fontId="18" fillId="0" borderId="65" xfId="0" applyFont="1" applyBorder="1" applyAlignment="1">
      <alignment horizontal="left" vertical="top" wrapText="1" shrinkToFit="1"/>
    </xf>
    <xf numFmtId="0" fontId="18" fillId="0" borderId="66" xfId="0" applyFont="1" applyBorder="1" applyAlignment="1">
      <alignment horizontal="left" vertical="top" wrapText="1" shrinkToFit="1"/>
    </xf>
    <xf numFmtId="0" fontId="18" fillId="0" borderId="3" xfId="0" applyFont="1" applyBorder="1" applyAlignment="1">
      <alignment horizontal="left" vertical="top" wrapText="1" shrinkToFit="1"/>
    </xf>
    <xf numFmtId="0" fontId="18" fillId="0" borderId="29" xfId="0" applyFont="1" applyBorder="1" applyAlignment="1">
      <alignment horizontal="left" vertical="top" wrapText="1" shrinkToFit="1"/>
    </xf>
    <xf numFmtId="0" fontId="18" fillId="0" borderId="3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188" fontId="23" fillId="0" borderId="53" xfId="0" applyNumberFormat="1" applyFont="1" applyBorder="1" applyAlignment="1">
      <alignment horizontal="right" vertical="center"/>
    </xf>
    <xf numFmtId="182" fontId="23" fillId="0" borderId="53" xfId="0" applyNumberFormat="1" applyFont="1" applyBorder="1" applyAlignment="1">
      <alignment horizontal="left" vertical="center"/>
    </xf>
    <xf numFmtId="0" fontId="19" fillId="0" borderId="54" xfId="0" applyFont="1" applyBorder="1" applyAlignment="1">
      <alignment horizontal="left" vertical="top" wrapText="1"/>
    </xf>
    <xf numFmtId="0" fontId="19" fillId="0" borderId="55" xfId="0" applyFont="1" applyBorder="1" applyAlignment="1">
      <alignment horizontal="left" vertical="top" wrapText="1"/>
    </xf>
    <xf numFmtId="188" fontId="17" fillId="0" borderId="0" xfId="0" applyNumberFormat="1" applyFont="1" applyAlignment="1">
      <alignment horizontal="right" vertical="center"/>
    </xf>
    <xf numFmtId="182" fontId="17" fillId="0" borderId="0" xfId="0" applyNumberFormat="1" applyFont="1" applyAlignment="1">
      <alignment horizontal="left" vertical="center"/>
    </xf>
    <xf numFmtId="0" fontId="18" fillId="0" borderId="13" xfId="0" applyFont="1" applyBorder="1" applyAlignment="1">
      <alignment horizontal="left" vertical="top"/>
    </xf>
    <xf numFmtId="0" fontId="18" fillId="0" borderId="2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181" fontId="17" fillId="0" borderId="0" xfId="0" applyNumberFormat="1" applyFont="1" applyAlignment="1">
      <alignment horizontal="right" vertical="center"/>
    </xf>
    <xf numFmtId="0" fontId="18" fillId="0" borderId="13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55" xfId="0" applyFont="1" applyBorder="1" applyAlignment="1">
      <alignment horizontal="center" vertical="top"/>
    </xf>
    <xf numFmtId="0" fontId="18" fillId="0" borderId="56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8" fillId="0" borderId="57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19" fillId="0" borderId="56" xfId="0" applyFont="1" applyBorder="1" applyAlignment="1">
      <alignment horizontal="center" vertical="top" wrapText="1"/>
    </xf>
    <xf numFmtId="0" fontId="19" fillId="0" borderId="54" xfId="0" applyFont="1" applyBorder="1" applyAlignment="1">
      <alignment horizontal="center" vertical="top" wrapText="1"/>
    </xf>
    <xf numFmtId="0" fontId="19" fillId="0" borderId="57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181" fontId="23" fillId="0" borderId="5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0"/>
  <sheetViews>
    <sheetView tabSelected="1" view="pageBreakPreview" topLeftCell="A72" zoomScaleNormal="100" zoomScaleSheetLayoutView="100" workbookViewId="0">
      <selection activeCell="D94" sqref="D94"/>
    </sheetView>
  </sheetViews>
  <sheetFormatPr defaultColWidth="9" defaultRowHeight="9"/>
  <cols>
    <col min="1" max="1" width="3.09765625" style="31" customWidth="1"/>
    <col min="2" max="2" width="25.59765625" style="31" customWidth="1"/>
    <col min="3" max="3" width="6" style="31" customWidth="1"/>
    <col min="4" max="15" width="12.59765625" style="32" customWidth="1"/>
    <col min="16" max="17" width="9.69921875" style="32" hidden="1" customWidth="1"/>
    <col min="18" max="34" width="5.59765625" style="31" hidden="1" customWidth="1"/>
    <col min="35" max="35" width="11.59765625" style="33" hidden="1" customWidth="1"/>
    <col min="36" max="36" width="3.09765625" style="33" customWidth="1"/>
    <col min="37" max="16384" width="9" style="31"/>
  </cols>
  <sheetData>
    <row r="1" spans="1:36"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6" ht="10.8">
      <c r="A2" s="228">
        <v>46054</v>
      </c>
      <c r="B2" s="228"/>
      <c r="C2" s="229">
        <v>46143</v>
      </c>
      <c r="D2" s="229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6" ht="10.199999999999999" customHeight="1" thickBot="1"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6" ht="11.1" customHeight="1">
      <c r="A4" s="35"/>
      <c r="B4" s="36"/>
      <c r="C4" s="37" t="s">
        <v>87</v>
      </c>
      <c r="D4" s="230" t="s">
        <v>348</v>
      </c>
      <c r="E4" s="222" t="s">
        <v>376</v>
      </c>
      <c r="F4" s="198" t="s">
        <v>374</v>
      </c>
      <c r="G4" s="198" t="s">
        <v>352</v>
      </c>
      <c r="H4" s="200" t="s">
        <v>353</v>
      </c>
      <c r="I4" s="198" t="s">
        <v>357</v>
      </c>
      <c r="J4" s="220"/>
      <c r="K4" s="198"/>
      <c r="L4" s="200"/>
      <c r="M4" s="198"/>
      <c r="N4" s="208"/>
      <c r="O4" s="210"/>
      <c r="P4" s="226"/>
      <c r="Q4" s="20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6" ht="11.1" customHeight="1">
      <c r="A5" s="38"/>
      <c r="B5" s="39"/>
      <c r="C5" s="40"/>
      <c r="D5" s="231"/>
      <c r="E5" s="223"/>
      <c r="F5" s="199"/>
      <c r="G5" s="199"/>
      <c r="H5" s="201"/>
      <c r="I5" s="199"/>
      <c r="J5" s="221"/>
      <c r="K5" s="199"/>
      <c r="L5" s="201"/>
      <c r="M5" s="199"/>
      <c r="N5" s="209"/>
      <c r="O5" s="211"/>
      <c r="P5" s="227"/>
      <c r="Q5" s="203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6" ht="11.1" customHeight="1">
      <c r="A6" s="38"/>
      <c r="B6" s="41"/>
      <c r="C6" s="42" t="s">
        <v>88</v>
      </c>
      <c r="D6" s="236" t="s">
        <v>350</v>
      </c>
      <c r="E6" s="218" t="s">
        <v>379</v>
      </c>
      <c r="F6" s="232" t="s">
        <v>375</v>
      </c>
      <c r="G6" s="232" t="s">
        <v>380</v>
      </c>
      <c r="H6" s="234" t="s">
        <v>355</v>
      </c>
      <c r="I6" s="232" t="s">
        <v>358</v>
      </c>
      <c r="J6" s="234"/>
      <c r="K6" s="232"/>
      <c r="L6" s="196"/>
      <c r="M6" s="216"/>
      <c r="N6" s="212"/>
      <c r="O6" s="214"/>
      <c r="P6" s="204"/>
      <c r="Q6" s="206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6" ht="11.1" customHeight="1" thickBot="1">
      <c r="A7" s="45" t="s">
        <v>85</v>
      </c>
      <c r="B7" s="46" t="s">
        <v>86</v>
      </c>
      <c r="C7" s="47"/>
      <c r="D7" s="237"/>
      <c r="E7" s="219"/>
      <c r="F7" s="233"/>
      <c r="G7" s="233"/>
      <c r="H7" s="235"/>
      <c r="I7" s="233"/>
      <c r="J7" s="235"/>
      <c r="K7" s="233"/>
      <c r="L7" s="197"/>
      <c r="M7" s="217"/>
      <c r="N7" s="213"/>
      <c r="O7" s="215"/>
      <c r="P7" s="205"/>
      <c r="Q7" s="207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6" ht="11.1" customHeight="1" thickBot="1">
      <c r="A8" s="78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  <c r="P8" s="53"/>
      <c r="Q8" s="54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6" ht="11.1" customHeight="1">
      <c r="A9" s="55">
        <v>1</v>
      </c>
      <c r="B9" s="56" t="s">
        <v>80</v>
      </c>
      <c r="C9" s="57" t="s">
        <v>75</v>
      </c>
      <c r="D9" s="150" t="s">
        <v>391</v>
      </c>
      <c r="E9" s="150" t="s">
        <v>391</v>
      </c>
      <c r="F9" s="150" t="s">
        <v>391</v>
      </c>
      <c r="G9" s="150" t="s">
        <v>391</v>
      </c>
      <c r="H9" s="150" t="s">
        <v>391</v>
      </c>
      <c r="I9" s="150" t="s">
        <v>391</v>
      </c>
      <c r="J9" s="150"/>
      <c r="K9" s="150"/>
      <c r="L9" s="150"/>
      <c r="M9" s="150"/>
      <c r="N9" s="183"/>
      <c r="O9" s="193"/>
      <c r="P9" s="150"/>
      <c r="Q9" s="151"/>
      <c r="R9" s="60" t="e">
        <f>#REF!</f>
        <v>#REF!</v>
      </c>
      <c r="S9" s="61" t="e">
        <f>#REF!</f>
        <v>#REF!</v>
      </c>
      <c r="T9" s="61" t="e">
        <f>#REF!</f>
        <v>#REF!</v>
      </c>
      <c r="U9" s="61" t="e">
        <f>#REF!</f>
        <v>#REF!</v>
      </c>
      <c r="V9" s="61" t="e">
        <f>#REF!</f>
        <v>#REF!</v>
      </c>
      <c r="W9" s="61" t="e">
        <f>#REF!</f>
        <v>#REF!</v>
      </c>
      <c r="X9" s="61" t="e">
        <f>#REF!</f>
        <v>#REF!</v>
      </c>
      <c r="Y9" s="61" t="e">
        <f>#REF!</f>
        <v>#REF!</v>
      </c>
      <c r="Z9" s="61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2" t="s">
        <v>46</v>
      </c>
    </row>
    <row r="10" spans="1:36" ht="11.1" customHeight="1">
      <c r="A10" s="63">
        <v>2</v>
      </c>
      <c r="B10" s="64" t="s">
        <v>81</v>
      </c>
      <c r="C10" s="65" t="s">
        <v>75</v>
      </c>
      <c r="D10" s="66" t="s">
        <v>392</v>
      </c>
      <c r="E10" s="68" t="s">
        <v>393</v>
      </c>
      <c r="F10" s="68" t="s">
        <v>394</v>
      </c>
      <c r="G10" s="68" t="s">
        <v>395</v>
      </c>
      <c r="H10" s="68" t="s">
        <v>396</v>
      </c>
      <c r="I10" s="68" t="s">
        <v>397</v>
      </c>
      <c r="J10" s="68"/>
      <c r="K10" s="68"/>
      <c r="L10" s="68"/>
      <c r="M10" s="68"/>
      <c r="N10" s="115"/>
      <c r="O10" s="152"/>
      <c r="P10" s="160"/>
      <c r="Q10" s="152"/>
      <c r="R10" s="60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2"/>
    </row>
    <row r="11" spans="1:36" ht="11.1" customHeight="1">
      <c r="A11" s="63">
        <v>3</v>
      </c>
      <c r="B11" s="64" t="s">
        <v>82</v>
      </c>
      <c r="C11" s="65" t="s">
        <v>75</v>
      </c>
      <c r="D11" s="66" t="s">
        <v>388</v>
      </c>
      <c r="E11" s="68" t="s">
        <v>388</v>
      </c>
      <c r="F11" s="68" t="s">
        <v>388</v>
      </c>
      <c r="G11" s="68" t="s">
        <v>388</v>
      </c>
      <c r="H11" s="68" t="s">
        <v>388</v>
      </c>
      <c r="I11" s="68" t="s">
        <v>388</v>
      </c>
      <c r="J11" s="68"/>
      <c r="K11" s="68"/>
      <c r="L11" s="68"/>
      <c r="M11" s="68"/>
      <c r="N11" s="115"/>
      <c r="O11" s="153"/>
      <c r="P11" s="66"/>
      <c r="Q11" s="153"/>
      <c r="R11" s="60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2"/>
    </row>
    <row r="12" spans="1:36" ht="11.1" customHeight="1">
      <c r="A12" s="63">
        <v>4</v>
      </c>
      <c r="B12" s="64" t="s">
        <v>83</v>
      </c>
      <c r="C12" s="65" t="s">
        <v>75</v>
      </c>
      <c r="D12" s="66" t="s">
        <v>388</v>
      </c>
      <c r="E12" s="68" t="s">
        <v>388</v>
      </c>
      <c r="F12" s="68" t="s">
        <v>388</v>
      </c>
      <c r="G12" s="68" t="s">
        <v>388</v>
      </c>
      <c r="H12" s="68" t="s">
        <v>388</v>
      </c>
      <c r="I12" s="68" t="s">
        <v>388</v>
      </c>
      <c r="J12" s="68"/>
      <c r="K12" s="68"/>
      <c r="L12" s="68"/>
      <c r="M12" s="68"/>
      <c r="N12" s="115"/>
      <c r="O12" s="153"/>
      <c r="P12" s="66"/>
      <c r="Q12" s="153"/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2"/>
    </row>
    <row r="13" spans="1:36" ht="11.1" customHeight="1">
      <c r="A13" s="63">
        <v>5</v>
      </c>
      <c r="B13" s="64" t="s">
        <v>44</v>
      </c>
      <c r="C13" s="65" t="s">
        <v>84</v>
      </c>
      <c r="D13" s="69">
        <v>24</v>
      </c>
      <c r="E13" s="70">
        <v>23</v>
      </c>
      <c r="F13" s="70">
        <v>22.5</v>
      </c>
      <c r="G13" s="70">
        <v>28</v>
      </c>
      <c r="H13" s="70">
        <v>22</v>
      </c>
      <c r="I13" s="70">
        <v>25</v>
      </c>
      <c r="J13" s="70"/>
      <c r="K13" s="70"/>
      <c r="L13" s="70"/>
      <c r="M13" s="70"/>
      <c r="N13" s="184"/>
      <c r="O13" s="126"/>
      <c r="P13" s="69"/>
      <c r="Q13" s="126"/>
      <c r="R13" s="69" t="str">
        <f>IFERROR(VLOOKUP(R$9,#REF!,2,FALSE),"")</f>
        <v/>
      </c>
      <c r="S13" s="70" t="str">
        <f>IFERROR(VLOOKUP(S$9,#REF!,2,FALSE),"")</f>
        <v/>
      </c>
      <c r="T13" s="70" t="str">
        <f>IFERROR(VLOOKUP(T$9,#REF!,2,FALSE),"")</f>
        <v/>
      </c>
      <c r="U13" s="70" t="str">
        <f>IFERROR(VLOOKUP(U$9,#REF!,2,FALSE),"")</f>
        <v/>
      </c>
      <c r="V13" s="70" t="str">
        <f>IFERROR(VLOOKUP(V$9,#REF!,2,FALSE),"")</f>
        <v/>
      </c>
      <c r="W13" s="70" t="str">
        <f>IFERROR(VLOOKUP(W$9,#REF!,2,FALSE),"")</f>
        <v/>
      </c>
      <c r="X13" s="70" t="str">
        <f>IFERROR(VLOOKUP(X$9,#REF!,2,FALSE),"")</f>
        <v/>
      </c>
      <c r="Y13" s="70" t="str">
        <f>IFERROR(VLOOKUP(Y$9,#REF!,2,FALSE),"")</f>
        <v/>
      </c>
      <c r="Z13" s="70" t="str">
        <f>IFERROR(VLOOKUP(Z$9,#REF!,2,FALSE),"")</f>
        <v/>
      </c>
      <c r="AA13" s="70" t="str">
        <f>IFERROR(VLOOKUP(AA$9,#REF!,2,FALSE),"")</f>
        <v/>
      </c>
      <c r="AB13" s="70" t="str">
        <f>IFERROR(VLOOKUP(AB$9,#REF!,2,FALSE),"")</f>
        <v/>
      </c>
      <c r="AC13" s="70" t="str">
        <f>IFERROR(VLOOKUP(ACK$9,#REF!,2,FALSE),"")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1" t="e">
        <f>#REF!</f>
        <v>#REF!</v>
      </c>
      <c r="AJ13" s="72"/>
    </row>
    <row r="14" spans="1:36" ht="11.1" customHeight="1" thickBot="1">
      <c r="A14" s="73">
        <v>6</v>
      </c>
      <c r="B14" s="74" t="s">
        <v>45</v>
      </c>
      <c r="C14" s="75" t="s">
        <v>84</v>
      </c>
      <c r="D14" s="76">
        <v>13.4</v>
      </c>
      <c r="E14" s="77">
        <v>18</v>
      </c>
      <c r="F14" s="77">
        <v>14.8</v>
      </c>
      <c r="G14" s="77">
        <v>19.5</v>
      </c>
      <c r="H14" s="77">
        <v>13.6</v>
      </c>
      <c r="I14" s="77">
        <v>17.2</v>
      </c>
      <c r="J14" s="77"/>
      <c r="K14" s="77"/>
      <c r="L14" s="77"/>
      <c r="M14" s="77"/>
      <c r="N14" s="185"/>
      <c r="O14" s="154"/>
      <c r="P14" s="76"/>
      <c r="Q14" s="154"/>
      <c r="R14" s="69" t="str">
        <f>IFERROR(VLOOKUP(R$9,#REF!,3,FALSE),"")</f>
        <v/>
      </c>
      <c r="S14" s="70" t="str">
        <f>IFERROR(VLOOKUP(S$9,#REF!,3,FALSE),"")</f>
        <v/>
      </c>
      <c r="T14" s="70" t="str">
        <f>IFERROR(VLOOKUP(T$9,#REF!,3,FALSE),"")</f>
        <v/>
      </c>
      <c r="U14" s="70" t="str">
        <f>IFERROR(VLOOKUP(U$9,#REF!,3,FALSE),"")</f>
        <v/>
      </c>
      <c r="V14" s="70" t="str">
        <f>IFERROR(VLOOKUP(V$9,#REF!,3,FALSE),"")</f>
        <v/>
      </c>
      <c r="W14" s="70" t="str">
        <f>IFERROR(VLOOKUP(W$9,#REF!,3,FALSE),"")</f>
        <v/>
      </c>
      <c r="X14" s="70" t="str">
        <f>IFERROR(VLOOKUP(X$9,#REF!,3,FALSE),"")</f>
        <v/>
      </c>
      <c r="Y14" s="70" t="str">
        <f>IFERROR(VLOOKUP(Y$9,#REF!,3,FALSE),"")</f>
        <v/>
      </c>
      <c r="Z14" s="70" t="str">
        <f>IFERROR(VLOOKUP(Z$9,#REF!,3,FALSE),"")</f>
        <v/>
      </c>
      <c r="AA14" s="70" t="str">
        <f>IFERROR(VLOOKUP(AA$9,#REF!,3,FALSE),"")</f>
        <v/>
      </c>
      <c r="AB14" s="70" t="str">
        <f>IFERROR(VLOOKUP(AB$9,#REF!,3,FALSE),"")</f>
        <v/>
      </c>
      <c r="AC14" s="70" t="str">
        <f>IFERROR(VLOOKUP(ACK$9,#REF!,3,FALSE),"")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1" t="e">
        <f>#REF!</f>
        <v>#REF!</v>
      </c>
      <c r="AJ14" s="72"/>
    </row>
    <row r="15" spans="1:36" ht="11.1" customHeight="1" thickBot="1">
      <c r="A15" s="78" t="s">
        <v>125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155"/>
      <c r="P15" s="79"/>
      <c r="Q15" s="155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1"/>
      <c r="AJ15" s="72"/>
    </row>
    <row r="16" spans="1:36" ht="11.1" customHeight="1">
      <c r="A16" s="82">
        <v>1</v>
      </c>
      <c r="B16" s="56" t="s">
        <v>47</v>
      </c>
      <c r="C16" s="83" t="s">
        <v>77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/>
      <c r="K16" s="84"/>
      <c r="L16" s="84"/>
      <c r="M16" s="84"/>
      <c r="N16" s="186"/>
      <c r="O16" s="161"/>
      <c r="P16" s="58"/>
      <c r="Q16" s="84"/>
      <c r="R16" s="66" t="str">
        <f>IFERROR(VLOOKUP(R$9,#REF!,9,FALSE),"")</f>
        <v/>
      </c>
      <c r="S16" s="68" t="str">
        <f>IFERROR(VLOOKUP(S$9,#REF!,9,FALSE),"")</f>
        <v/>
      </c>
      <c r="T16" s="68" t="str">
        <f>IFERROR(VLOOKUP(T$9,#REF!,9,FALSE),"")</f>
        <v/>
      </c>
      <c r="U16" s="68" t="str">
        <f>IFERROR(VLOOKUP(U$9,#REF!,9,FALSE),"")</f>
        <v/>
      </c>
      <c r="V16" s="68" t="str">
        <f>IFERROR(VLOOKUP(V$9,#REF!,9,FALSE),"")</f>
        <v/>
      </c>
      <c r="W16" s="68" t="str">
        <f>IFERROR(VLOOKUP(W$9,#REF!,9,FALSE),"")</f>
        <v/>
      </c>
      <c r="X16" s="68" t="str">
        <f>IFERROR(VLOOKUP(X$9,#REF!,9,FALSE),"")</f>
        <v/>
      </c>
      <c r="Y16" s="68" t="str">
        <f>IFERROR(VLOOKUP(Y$9,#REF!,9,FALSE),"")</f>
        <v/>
      </c>
      <c r="Z16" s="68" t="str">
        <f>IFERROR(VLOOKUP(Z$9,#REF!,9,FALSE),"")</f>
        <v/>
      </c>
      <c r="AA16" s="68" t="str">
        <f>IFERROR(VLOOKUP(AA$9,#REF!,9,FALSE),"")</f>
        <v/>
      </c>
      <c r="AB16" s="68" t="str">
        <f>IFERROR(VLOOKUP(AB$9,#REF!,9,FALSE),"")</f>
        <v/>
      </c>
      <c r="AC16" s="68" t="str">
        <f>IFERROR(VLOOKUP(ACK$9,#REF!,9,FALSE),"")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71" t="e">
        <f>#REF!</f>
        <v>#REF!</v>
      </c>
      <c r="AJ16" s="72"/>
    </row>
    <row r="17" spans="1:36" ht="11.1" customHeight="1">
      <c r="A17" s="87">
        <v>2</v>
      </c>
      <c r="B17" s="64" t="s">
        <v>0</v>
      </c>
      <c r="C17" s="65" t="s">
        <v>75</v>
      </c>
      <c r="D17" s="68" t="s">
        <v>227</v>
      </c>
      <c r="E17" s="68" t="s">
        <v>227</v>
      </c>
      <c r="F17" s="68" t="s">
        <v>227</v>
      </c>
      <c r="G17" s="68" t="s">
        <v>227</v>
      </c>
      <c r="H17" s="68" t="s">
        <v>227</v>
      </c>
      <c r="I17" s="68" t="s">
        <v>227</v>
      </c>
      <c r="J17" s="68"/>
      <c r="K17" s="68"/>
      <c r="L17" s="68"/>
      <c r="M17" s="68"/>
      <c r="N17" s="115"/>
      <c r="O17" s="153"/>
      <c r="P17" s="66"/>
      <c r="Q17" s="68"/>
      <c r="R17" s="66" t="str">
        <f>IFERROR(VLOOKUP(R$9,#REF!,10,FALSE),"")</f>
        <v/>
      </c>
      <c r="S17" s="68" t="str">
        <f>IFERROR(VLOOKUP(S$9,#REF!,10,FALSE),"")</f>
        <v/>
      </c>
      <c r="T17" s="68" t="str">
        <f>IFERROR(VLOOKUP(T$9,#REF!,10,FALSE),"")</f>
        <v/>
      </c>
      <c r="U17" s="68" t="str">
        <f>IFERROR(VLOOKUP(U$9,#REF!,10,FALSE),"")</f>
        <v/>
      </c>
      <c r="V17" s="68" t="str">
        <f>IFERROR(VLOOKUP(V$9,#REF!,10,FALSE),"")</f>
        <v/>
      </c>
      <c r="W17" s="68" t="str">
        <f>IFERROR(VLOOKUP(W$9,#REF!,10,FALSE),"")</f>
        <v/>
      </c>
      <c r="X17" s="68" t="str">
        <f>IFERROR(VLOOKUP(X$9,#REF!,10,FALSE),"")</f>
        <v/>
      </c>
      <c r="Y17" s="68" t="str">
        <f>IFERROR(VLOOKUP(Y$9,#REF!,10,FALSE),"")</f>
        <v/>
      </c>
      <c r="Z17" s="68" t="str">
        <f>IFERROR(VLOOKUP(Z$9,#REF!,10,FALSE),"")</f>
        <v/>
      </c>
      <c r="AA17" s="68" t="str">
        <f>IFERROR(VLOOKUP(AA$9,#REF!,10,FALSE),"")</f>
        <v/>
      </c>
      <c r="AB17" s="68" t="str">
        <f>IFERROR(VLOOKUP(AB$9,#REF!,10,FALSE),"")</f>
        <v/>
      </c>
      <c r="AC17" s="68" t="str">
        <f>IFERROR(VLOOKUP(ACK$9,#REF!,10,FALSE),"")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89"/>
      <c r="AJ17" s="72"/>
    </row>
    <row r="18" spans="1:36" ht="11.1" customHeight="1">
      <c r="A18" s="87">
        <v>3</v>
      </c>
      <c r="B18" s="64" t="s">
        <v>1</v>
      </c>
      <c r="C18" s="90" t="s">
        <v>78</v>
      </c>
      <c r="D18" s="92" t="s">
        <v>381</v>
      </c>
      <c r="E18" s="92" t="s">
        <v>381</v>
      </c>
      <c r="F18" s="92" t="s">
        <v>381</v>
      </c>
      <c r="G18" s="92" t="s">
        <v>381</v>
      </c>
      <c r="H18" s="92" t="s">
        <v>381</v>
      </c>
      <c r="I18" s="92" t="s">
        <v>381</v>
      </c>
      <c r="J18" s="92"/>
      <c r="K18" s="92"/>
      <c r="L18" s="92"/>
      <c r="M18" s="92"/>
      <c r="N18" s="187"/>
      <c r="O18" s="162"/>
      <c r="P18" s="91"/>
      <c r="Q18" s="92"/>
      <c r="R18" s="66" t="str">
        <f>IFERROR(VLOOKUP(R$9,#REF!,12,FALSE),"")</f>
        <v/>
      </c>
      <c r="S18" s="68" t="str">
        <f>IFERROR(VLOOKUP(S$9,#REF!,12,FALSE),"")</f>
        <v/>
      </c>
      <c r="T18" s="68" t="str">
        <f>IFERROR(VLOOKUP(T$9,#REF!,12,FALSE),"")</f>
        <v/>
      </c>
      <c r="U18" s="68" t="str">
        <f>IFERROR(VLOOKUP(U$9,#REF!,12,FALSE),"")</f>
        <v/>
      </c>
      <c r="V18" s="68" t="str">
        <f>IFERROR(VLOOKUP(V$9,#REF!,12,FALSE),"")</f>
        <v/>
      </c>
      <c r="W18" s="68" t="str">
        <f>IFERROR(VLOOKUP(W$9,#REF!,12,FALSE),"")</f>
        <v/>
      </c>
      <c r="X18" s="68" t="str">
        <f>IFERROR(VLOOKUP(X$9,#REF!,12,FALSE),"")</f>
        <v/>
      </c>
      <c r="Y18" s="68" t="str">
        <f>IFERROR(VLOOKUP(Y$9,#REF!,12,FALSE),"")</f>
        <v/>
      </c>
      <c r="Z18" s="68" t="str">
        <f>IFERROR(VLOOKUP(Z$9,#REF!,12,FALSE),"")</f>
        <v/>
      </c>
      <c r="AA18" s="68" t="str">
        <f>IFERROR(VLOOKUP(AA$9,#REF!,12,FALSE),"")</f>
        <v/>
      </c>
      <c r="AB18" s="68" t="str">
        <f>IFERROR(VLOOKUP(AB$9,#REF!,12,FALSE),"")</f>
        <v/>
      </c>
      <c r="AC18" s="68" t="str">
        <f>IFERROR(VLOOKUP(ACK$9,#REF!,12,FALSE),"")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71" t="e">
        <f>#REF!</f>
        <v>#REF!</v>
      </c>
      <c r="AJ18" s="72"/>
    </row>
    <row r="19" spans="1:36" ht="11.1" customHeight="1">
      <c r="A19" s="87">
        <v>4</v>
      </c>
      <c r="B19" s="64" t="s">
        <v>2</v>
      </c>
      <c r="C19" s="90" t="s">
        <v>78</v>
      </c>
      <c r="D19" s="94" t="s">
        <v>381</v>
      </c>
      <c r="E19" s="94" t="s">
        <v>381</v>
      </c>
      <c r="F19" s="94" t="s">
        <v>381</v>
      </c>
      <c r="G19" s="94" t="s">
        <v>381</v>
      </c>
      <c r="H19" s="94" t="s">
        <v>381</v>
      </c>
      <c r="I19" s="94" t="s">
        <v>381</v>
      </c>
      <c r="J19" s="94"/>
      <c r="K19" s="94"/>
      <c r="L19" s="94"/>
      <c r="M19" s="94"/>
      <c r="N19" s="188"/>
      <c r="O19" s="163"/>
      <c r="P19" s="93"/>
      <c r="Q19" s="94"/>
      <c r="R19" s="66" t="str">
        <f>IFERROR(VLOOKUP(R$9,#REF!,25,FALSE),"")</f>
        <v/>
      </c>
      <c r="S19" s="68" t="str">
        <f>IFERROR(VLOOKUP(S$9,#REF!,25,FALSE),"")</f>
        <v/>
      </c>
      <c r="T19" s="68" t="str">
        <f>IFERROR(VLOOKUP(T$9,#REF!,25,FALSE),"")</f>
        <v/>
      </c>
      <c r="U19" s="68" t="str">
        <f>IFERROR(VLOOKUP(U$9,#REF!,25,FALSE),"")</f>
        <v/>
      </c>
      <c r="V19" s="68" t="str">
        <f>IFERROR(VLOOKUP(V$9,#REF!,25,FALSE),"")</f>
        <v/>
      </c>
      <c r="W19" s="68" t="str">
        <f>IFERROR(VLOOKUP(W$9,#REF!,25,FALSE),"")</f>
        <v/>
      </c>
      <c r="X19" s="68" t="str">
        <f>IFERROR(VLOOKUP(X$9,#REF!,25,FALSE),"")</f>
        <v/>
      </c>
      <c r="Y19" s="68" t="str">
        <f>IFERROR(VLOOKUP(Y$9,#REF!,25,FALSE),"")</f>
        <v/>
      </c>
      <c r="Z19" s="68" t="str">
        <f>IFERROR(VLOOKUP(Z$9,#REF!,25,FALSE),"")</f>
        <v/>
      </c>
      <c r="AA19" s="68" t="str">
        <f>IFERROR(VLOOKUP(AA$9,#REF!,25,FALSE),"")</f>
        <v/>
      </c>
      <c r="AB19" s="68" t="str">
        <f>IFERROR(VLOOKUP(AB$9,#REF!,25,FALSE),"")</f>
        <v/>
      </c>
      <c r="AC19" s="68" t="str">
        <f>IFERROR(VLOOKUP(ACK$9,#REF!,25,FALSE),"")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71" t="e">
        <f>#REF!</f>
        <v>#REF!</v>
      </c>
      <c r="AJ19" s="72"/>
    </row>
    <row r="20" spans="1:36" ht="11.1" customHeight="1">
      <c r="A20" s="87">
        <v>5</v>
      </c>
      <c r="B20" s="64" t="s">
        <v>3</v>
      </c>
      <c r="C20" s="90" t="s">
        <v>78</v>
      </c>
      <c r="D20" s="96" t="s">
        <v>381</v>
      </c>
      <c r="E20" s="96" t="s">
        <v>381</v>
      </c>
      <c r="F20" s="96" t="s">
        <v>381</v>
      </c>
      <c r="G20" s="96" t="s">
        <v>381</v>
      </c>
      <c r="H20" s="96" t="s">
        <v>381</v>
      </c>
      <c r="I20" s="96" t="s">
        <v>381</v>
      </c>
      <c r="J20" s="96"/>
      <c r="K20" s="96"/>
      <c r="L20" s="96"/>
      <c r="M20" s="96"/>
      <c r="N20" s="189"/>
      <c r="O20" s="164"/>
      <c r="P20" s="95"/>
      <c r="Q20" s="96"/>
      <c r="R20" s="66" t="str">
        <f>IFERROR(VLOOKUP(R$9,#REF!,13,FALSE),"")</f>
        <v/>
      </c>
      <c r="S20" s="68" t="str">
        <f>IFERROR(VLOOKUP(S$9,#REF!,13,FALSE),"")</f>
        <v/>
      </c>
      <c r="T20" s="68" t="str">
        <f>IFERROR(VLOOKUP(T$9,#REF!,13,FALSE),"")</f>
        <v/>
      </c>
      <c r="U20" s="68" t="str">
        <f>IFERROR(VLOOKUP(U$9,#REF!,13,FALSE),"")</f>
        <v/>
      </c>
      <c r="V20" s="68" t="str">
        <f>IFERROR(VLOOKUP(V$9,#REF!,13,FALSE),"")</f>
        <v/>
      </c>
      <c r="W20" s="68" t="str">
        <f>IFERROR(VLOOKUP(W$9,#REF!,13,FALSE),"")</f>
        <v/>
      </c>
      <c r="X20" s="68" t="str">
        <f>IFERROR(VLOOKUP(X$9,#REF!,13,FALSE),"")</f>
        <v/>
      </c>
      <c r="Y20" s="68" t="str">
        <f>IFERROR(VLOOKUP(Y$9,#REF!,13,FALSE),"")</f>
        <v/>
      </c>
      <c r="Z20" s="68" t="str">
        <f>IFERROR(VLOOKUP(Z$9,#REF!,13,FALSE),"")</f>
        <v/>
      </c>
      <c r="AA20" s="68" t="str">
        <f>IFERROR(VLOOKUP(AA$9,#REF!,13,FALSE),"")</f>
        <v/>
      </c>
      <c r="AB20" s="68" t="str">
        <f>IFERROR(VLOOKUP(AB$9,#REF!,13,FALSE),"")</f>
        <v/>
      </c>
      <c r="AC20" s="68" t="str">
        <f>IFERROR(VLOOKUP(ACK$9,#REF!,13,FALSE),"")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71" t="e">
        <f>#REF!</f>
        <v>#REF!</v>
      </c>
      <c r="AJ20" s="72"/>
    </row>
    <row r="21" spans="1:36" ht="11.1" customHeight="1">
      <c r="A21" s="87">
        <v>6</v>
      </c>
      <c r="B21" s="64" t="s">
        <v>4</v>
      </c>
      <c r="C21" s="90" t="s">
        <v>78</v>
      </c>
      <c r="D21" s="96" t="s">
        <v>381</v>
      </c>
      <c r="E21" s="96" t="s">
        <v>381</v>
      </c>
      <c r="F21" s="96" t="s">
        <v>381</v>
      </c>
      <c r="G21" s="96" t="s">
        <v>381</v>
      </c>
      <c r="H21" s="96" t="s">
        <v>381</v>
      </c>
      <c r="I21" s="96" t="s">
        <v>381</v>
      </c>
      <c r="J21" s="96"/>
      <c r="K21" s="96"/>
      <c r="L21" s="96"/>
      <c r="M21" s="96"/>
      <c r="N21" s="189"/>
      <c r="O21" s="164"/>
      <c r="P21" s="95"/>
      <c r="Q21" s="96"/>
      <c r="R21" s="66" t="str">
        <f>IFERROR(VLOOKUP(R$9,#REF!,14,FALSE),"")</f>
        <v/>
      </c>
      <c r="S21" s="68" t="str">
        <f>IFERROR(VLOOKUP(S$9,#REF!,14,FALSE),"")</f>
        <v/>
      </c>
      <c r="T21" s="68" t="str">
        <f>IFERROR(VLOOKUP(T$9,#REF!,14,FALSE),"")</f>
        <v/>
      </c>
      <c r="U21" s="68" t="str">
        <f>IFERROR(VLOOKUP(U$9,#REF!,14,FALSE),"")</f>
        <v/>
      </c>
      <c r="V21" s="68" t="str">
        <f>IFERROR(VLOOKUP(V$9,#REF!,14,FALSE),"")</f>
        <v/>
      </c>
      <c r="W21" s="68" t="str">
        <f>IFERROR(VLOOKUP(W$9,#REF!,14,FALSE),"")</f>
        <v/>
      </c>
      <c r="X21" s="68" t="str">
        <f>IFERROR(VLOOKUP(X$9,#REF!,14,FALSE),"")</f>
        <v/>
      </c>
      <c r="Y21" s="68" t="str">
        <f>IFERROR(VLOOKUP(Y$9,#REF!,14,FALSE),"")</f>
        <v/>
      </c>
      <c r="Z21" s="68" t="str">
        <f>IFERROR(VLOOKUP(Z$9,#REF!,14,FALSE),"")</f>
        <v/>
      </c>
      <c r="AA21" s="68" t="str">
        <f>IFERROR(VLOOKUP(AA$9,#REF!,14,FALSE),"")</f>
        <v/>
      </c>
      <c r="AB21" s="68" t="str">
        <f>IFERROR(VLOOKUP(AB$9,#REF!,14,FALSE),"")</f>
        <v/>
      </c>
      <c r="AC21" s="68" t="str">
        <f>IFERROR(VLOOKUP(ACK$9,#REF!,14,FALSE),"")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71" t="e">
        <f>#REF!</f>
        <v>#REF!</v>
      </c>
      <c r="AJ21" s="72"/>
    </row>
    <row r="22" spans="1:36" ht="11.1" customHeight="1">
      <c r="A22" s="87">
        <v>7</v>
      </c>
      <c r="B22" s="64" t="s">
        <v>5</v>
      </c>
      <c r="C22" s="90" t="s">
        <v>78</v>
      </c>
      <c r="D22" s="96" t="s">
        <v>381</v>
      </c>
      <c r="E22" s="96" t="s">
        <v>381</v>
      </c>
      <c r="F22" s="96" t="s">
        <v>381</v>
      </c>
      <c r="G22" s="96" t="s">
        <v>381</v>
      </c>
      <c r="H22" s="96" t="s">
        <v>381</v>
      </c>
      <c r="I22" s="96" t="s">
        <v>381</v>
      </c>
      <c r="J22" s="96"/>
      <c r="K22" s="96"/>
      <c r="L22" s="96"/>
      <c r="M22" s="96"/>
      <c r="N22" s="189"/>
      <c r="O22" s="164"/>
      <c r="P22" s="95"/>
      <c r="Q22" s="96"/>
      <c r="R22" s="66" t="str">
        <f>IFERROR(VLOOKUP(R$9,#REF!,15,FALSE),"")</f>
        <v/>
      </c>
      <c r="S22" s="68" t="str">
        <f>IFERROR(VLOOKUP(S$9,#REF!,15,FALSE),"")</f>
        <v/>
      </c>
      <c r="T22" s="68" t="str">
        <f>IFERROR(VLOOKUP(T$9,#REF!,15,FALSE),"")</f>
        <v/>
      </c>
      <c r="U22" s="68" t="str">
        <f>IFERROR(VLOOKUP(U$9,#REF!,15,FALSE),"")</f>
        <v/>
      </c>
      <c r="V22" s="68" t="str">
        <f>IFERROR(VLOOKUP(V$9,#REF!,15,FALSE),"")</f>
        <v/>
      </c>
      <c r="W22" s="68" t="str">
        <f>IFERROR(VLOOKUP(W$9,#REF!,15,FALSE),"")</f>
        <v/>
      </c>
      <c r="X22" s="68" t="str">
        <f>IFERROR(VLOOKUP(X$9,#REF!,15,FALSE),"")</f>
        <v/>
      </c>
      <c r="Y22" s="68" t="str">
        <f>IFERROR(VLOOKUP(Y$9,#REF!,15,FALSE),"")</f>
        <v/>
      </c>
      <c r="Z22" s="68" t="str">
        <f>IFERROR(VLOOKUP(Z$9,#REF!,15,FALSE),"")</f>
        <v/>
      </c>
      <c r="AA22" s="68" t="str">
        <f>IFERROR(VLOOKUP(AA$9,#REF!,15,FALSE),"")</f>
        <v/>
      </c>
      <c r="AB22" s="68" t="str">
        <f>IFERROR(VLOOKUP(AB$9,#REF!,15,FALSE),"")</f>
        <v/>
      </c>
      <c r="AC22" s="68" t="str">
        <f>IFERROR(VLOOKUP(ACK$9,#REF!,15,FALSE),"")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71" t="e">
        <f>#REF!</f>
        <v>#REF!</v>
      </c>
      <c r="AJ22" s="72"/>
    </row>
    <row r="23" spans="1:36" ht="11.1" customHeight="1">
      <c r="A23" s="87">
        <v>8</v>
      </c>
      <c r="B23" s="64" t="s">
        <v>6</v>
      </c>
      <c r="C23" s="90" t="s">
        <v>78</v>
      </c>
      <c r="D23" s="96" t="s">
        <v>381</v>
      </c>
      <c r="E23" s="96" t="s">
        <v>381</v>
      </c>
      <c r="F23" s="96" t="s">
        <v>381</v>
      </c>
      <c r="G23" s="96" t="s">
        <v>381</v>
      </c>
      <c r="H23" s="96" t="s">
        <v>381</v>
      </c>
      <c r="I23" s="96" t="s">
        <v>381</v>
      </c>
      <c r="J23" s="96"/>
      <c r="K23" s="96"/>
      <c r="L23" s="96"/>
      <c r="M23" s="96"/>
      <c r="N23" s="189"/>
      <c r="O23" s="164"/>
      <c r="P23" s="95"/>
      <c r="Q23" s="96"/>
      <c r="R23" s="66" t="str">
        <f>IFERROR(VLOOKUP(R$9,#REF!,16,FALSE),"")</f>
        <v/>
      </c>
      <c r="S23" s="68" t="str">
        <f>IFERROR(VLOOKUP(S$9,#REF!,16,FALSE),"")</f>
        <v/>
      </c>
      <c r="T23" s="68" t="str">
        <f>IFERROR(VLOOKUP(T$9,#REF!,16,FALSE),"")</f>
        <v/>
      </c>
      <c r="U23" s="68" t="str">
        <f>IFERROR(VLOOKUP(U$9,#REF!,16,FALSE),"")</f>
        <v/>
      </c>
      <c r="V23" s="68" t="str">
        <f>IFERROR(VLOOKUP(V$9,#REF!,16,FALSE),"")</f>
        <v/>
      </c>
      <c r="W23" s="68" t="str">
        <f>IFERROR(VLOOKUP(W$9,#REF!,16,FALSE),"")</f>
        <v/>
      </c>
      <c r="X23" s="68" t="str">
        <f>IFERROR(VLOOKUP(X$9,#REF!,16,FALSE),"")</f>
        <v/>
      </c>
      <c r="Y23" s="68" t="str">
        <f>IFERROR(VLOOKUP(Y$9,#REF!,16,FALSE),"")</f>
        <v/>
      </c>
      <c r="Z23" s="68" t="str">
        <f>IFERROR(VLOOKUP(Z$9,#REF!,16,FALSE),"")</f>
        <v/>
      </c>
      <c r="AA23" s="68" t="str">
        <f>IFERROR(VLOOKUP(AA$9,#REF!,16,FALSE),"")</f>
        <v/>
      </c>
      <c r="AB23" s="68" t="str">
        <f>IFERROR(VLOOKUP(AB$9,#REF!,16,FALSE),"")</f>
        <v/>
      </c>
      <c r="AC23" s="68" t="str">
        <f>IFERROR(VLOOKUP(ACK$9,#REF!,16,FALSE),"")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71" t="e">
        <f>#REF!</f>
        <v>#REF!</v>
      </c>
      <c r="AJ23" s="72"/>
    </row>
    <row r="24" spans="1:36" ht="11.1" customHeight="1">
      <c r="A24" s="87">
        <v>9</v>
      </c>
      <c r="B24" s="64" t="s">
        <v>7</v>
      </c>
      <c r="C24" s="90" t="s">
        <v>78</v>
      </c>
      <c r="D24" s="96" t="s">
        <v>398</v>
      </c>
      <c r="E24" s="96" t="s">
        <v>398</v>
      </c>
      <c r="F24" s="96" t="s">
        <v>398</v>
      </c>
      <c r="G24" s="96" t="s">
        <v>398</v>
      </c>
      <c r="H24" s="96" t="s">
        <v>398</v>
      </c>
      <c r="I24" s="96" t="s">
        <v>398</v>
      </c>
      <c r="J24" s="96"/>
      <c r="K24" s="96"/>
      <c r="L24" s="96"/>
      <c r="M24" s="96"/>
      <c r="N24" s="189"/>
      <c r="O24" s="164"/>
      <c r="P24" s="95"/>
      <c r="Q24" s="96"/>
      <c r="R24" s="66" t="str">
        <f>IFERROR(VLOOKUP(R$9,#REF!,34,FALSE),"")</f>
        <v/>
      </c>
      <c r="S24" s="68" t="str">
        <f>IFERROR(VLOOKUP(S$9,#REF!,34,FALSE),"")</f>
        <v/>
      </c>
      <c r="T24" s="68" t="str">
        <f>IFERROR(VLOOKUP(T$9,#REF!,34,FALSE),"")</f>
        <v/>
      </c>
      <c r="U24" s="68" t="str">
        <f>IFERROR(VLOOKUP(U$9,#REF!,34,FALSE),"")</f>
        <v/>
      </c>
      <c r="V24" s="68" t="str">
        <f>IFERROR(VLOOKUP(V$9,#REF!,34,FALSE),"")</f>
        <v/>
      </c>
      <c r="W24" s="68" t="str">
        <f>IFERROR(VLOOKUP(W$9,#REF!,34,FALSE),"")</f>
        <v/>
      </c>
      <c r="X24" s="68" t="str">
        <f>IFERROR(VLOOKUP(X$9,#REF!,34,FALSE),"")</f>
        <v/>
      </c>
      <c r="Y24" s="68" t="str">
        <f>IFERROR(VLOOKUP(Y$9,#REF!,34,FALSE),"")</f>
        <v/>
      </c>
      <c r="Z24" s="68" t="str">
        <f>IFERROR(VLOOKUP(Z$9,#REF!,34,FALSE),"")</f>
        <v/>
      </c>
      <c r="AA24" s="68" t="str">
        <f>IFERROR(VLOOKUP(AA$9,#REF!,34,FALSE),"")</f>
        <v/>
      </c>
      <c r="AB24" s="68" t="str">
        <f>IFERROR(VLOOKUP(AB$9,#REF!,34,FALSE),"")</f>
        <v/>
      </c>
      <c r="AC24" s="68" t="str">
        <f>IFERROR(VLOOKUP(ACK$9,#REF!,34,FALSE),"")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71" t="e">
        <f>#REF!</f>
        <v>#REF!</v>
      </c>
      <c r="AJ24" s="72"/>
    </row>
    <row r="25" spans="1:36" ht="11.1" customHeight="1">
      <c r="A25" s="87">
        <v>10</v>
      </c>
      <c r="B25" s="64" t="s">
        <v>8</v>
      </c>
      <c r="C25" s="90" t="s">
        <v>78</v>
      </c>
      <c r="D25" s="96" t="s">
        <v>381</v>
      </c>
      <c r="E25" s="96" t="s">
        <v>381</v>
      </c>
      <c r="F25" s="96" t="s">
        <v>381</v>
      </c>
      <c r="G25" s="96" t="s">
        <v>381</v>
      </c>
      <c r="H25" s="96" t="s">
        <v>381</v>
      </c>
      <c r="I25" s="96" t="s">
        <v>381</v>
      </c>
      <c r="J25" s="96"/>
      <c r="K25" s="96"/>
      <c r="L25" s="96"/>
      <c r="M25" s="96"/>
      <c r="N25" s="189"/>
      <c r="O25" s="164"/>
      <c r="P25" s="95"/>
      <c r="Q25" s="96"/>
      <c r="R25" s="66" t="str">
        <f>IFERROR(VLOOKUP(R$9,#REF!,29,FALSE),"")</f>
        <v/>
      </c>
      <c r="S25" s="68" t="str">
        <f>IFERROR(VLOOKUP(S$9,#REF!,29,FALSE),"")</f>
        <v/>
      </c>
      <c r="T25" s="68" t="str">
        <f>IFERROR(VLOOKUP(T$9,#REF!,29,FALSE),"")</f>
        <v/>
      </c>
      <c r="U25" s="68" t="str">
        <f>IFERROR(VLOOKUP(U$9,#REF!,29,FALSE),"")</f>
        <v/>
      </c>
      <c r="V25" s="68" t="str">
        <f>IFERROR(VLOOKUP(V$9,#REF!,29,FALSE),"")</f>
        <v/>
      </c>
      <c r="W25" s="68" t="str">
        <f>IFERROR(VLOOKUP(W$9,#REF!,29,FALSE),"")</f>
        <v/>
      </c>
      <c r="X25" s="68" t="str">
        <f>IFERROR(VLOOKUP(X$9,#REF!,29,FALSE),"")</f>
        <v/>
      </c>
      <c r="Y25" s="68" t="str">
        <f>IFERROR(VLOOKUP(Y$9,#REF!,29,FALSE),"")</f>
        <v/>
      </c>
      <c r="Z25" s="68" t="str">
        <f>IFERROR(VLOOKUP(Z$9,#REF!,29,FALSE),"")</f>
        <v/>
      </c>
      <c r="AA25" s="68" t="str">
        <f>IFERROR(VLOOKUP(AA$9,#REF!,29,FALSE),"")</f>
        <v/>
      </c>
      <c r="AB25" s="68" t="str">
        <f>IFERROR(VLOOKUP(AB$9,#REF!,29,FALSE),"")</f>
        <v/>
      </c>
      <c r="AC25" s="68" t="str">
        <f>IFERROR(VLOOKUP(ACK$9,#REF!,29,FALSE),"")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71" t="e">
        <f>#REF!</f>
        <v>#REF!</v>
      </c>
      <c r="AJ25" s="72"/>
    </row>
    <row r="26" spans="1:36" ht="11.1" customHeight="1">
      <c r="A26" s="87">
        <v>11</v>
      </c>
      <c r="B26" s="64" t="s">
        <v>9</v>
      </c>
      <c r="C26" s="90" t="s">
        <v>78</v>
      </c>
      <c r="D26" s="98">
        <v>0.11</v>
      </c>
      <c r="E26" s="98">
        <v>0.11</v>
      </c>
      <c r="F26" s="98">
        <v>0.19</v>
      </c>
      <c r="G26" s="98">
        <v>0.19</v>
      </c>
      <c r="H26" s="98">
        <v>0.43</v>
      </c>
      <c r="I26" s="98">
        <v>0.44</v>
      </c>
      <c r="J26" s="98"/>
      <c r="K26" s="98"/>
      <c r="L26" s="98"/>
      <c r="M26" s="98"/>
      <c r="N26" s="190"/>
      <c r="O26" s="165"/>
      <c r="P26" s="97"/>
      <c r="Q26" s="98"/>
      <c r="R26" s="66" t="str">
        <f>IFERROR(VLOOKUP(R$9,#REF!,36,FALSE),"")</f>
        <v/>
      </c>
      <c r="S26" s="68" t="str">
        <f>IFERROR(VLOOKUP(S$9,#REF!,36,FALSE),"")</f>
        <v/>
      </c>
      <c r="T26" s="68" t="str">
        <f>IFERROR(VLOOKUP(T$9,#REF!,36,FALSE),"")</f>
        <v/>
      </c>
      <c r="U26" s="68" t="str">
        <f>IFERROR(VLOOKUP(U$9,#REF!,36,FALSE),"")</f>
        <v/>
      </c>
      <c r="V26" s="68" t="str">
        <f>IFERROR(VLOOKUP(V$9,#REF!,36,FALSE),"")</f>
        <v/>
      </c>
      <c r="W26" s="68" t="str">
        <f>IFERROR(VLOOKUP(W$9,#REF!,36,FALSE),"")</f>
        <v/>
      </c>
      <c r="X26" s="68" t="str">
        <f>IFERROR(VLOOKUP(X$9,#REF!,36,FALSE),"")</f>
        <v/>
      </c>
      <c r="Y26" s="68" t="str">
        <f>IFERROR(VLOOKUP(Y$9,#REF!,36,FALSE),"")</f>
        <v/>
      </c>
      <c r="Z26" s="68" t="str">
        <f>IFERROR(VLOOKUP(Z$9,#REF!,36,FALSE),"")</f>
        <v/>
      </c>
      <c r="AA26" s="68" t="str">
        <f>IFERROR(VLOOKUP(AA$9,#REF!,36,FALSE),"")</f>
        <v/>
      </c>
      <c r="AB26" s="68" t="str">
        <f>IFERROR(VLOOKUP(AB$9,#REF!,36,FALSE),"")</f>
        <v/>
      </c>
      <c r="AC26" s="68" t="str">
        <f>IFERROR(VLOOKUP(ACK$9,#REF!,36,FALSE),"")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99" t="e">
        <f>#REF!</f>
        <v>#REF!</v>
      </c>
      <c r="AJ26" s="100"/>
    </row>
    <row r="27" spans="1:36" ht="11.1" customHeight="1">
      <c r="A27" s="87">
        <v>12</v>
      </c>
      <c r="B27" s="64" t="s">
        <v>10</v>
      </c>
      <c r="C27" s="90" t="s">
        <v>78</v>
      </c>
      <c r="D27" s="98" t="s">
        <v>399</v>
      </c>
      <c r="E27" s="98" t="s">
        <v>399</v>
      </c>
      <c r="F27" s="98" t="s">
        <v>399</v>
      </c>
      <c r="G27" s="98" t="s">
        <v>399</v>
      </c>
      <c r="H27" s="98" t="s">
        <v>399</v>
      </c>
      <c r="I27" s="98" t="s">
        <v>399</v>
      </c>
      <c r="J27" s="98"/>
      <c r="K27" s="98"/>
      <c r="L27" s="98"/>
      <c r="M27" s="98"/>
      <c r="N27" s="190"/>
      <c r="O27" s="165"/>
      <c r="P27" s="97"/>
      <c r="Q27" s="98"/>
      <c r="R27" s="66" t="str">
        <f>IFERROR(VLOOKUP(R$9,#REF!,31,FALSE),"")</f>
        <v/>
      </c>
      <c r="S27" s="68" t="str">
        <f>IFERROR(VLOOKUP(S$9,#REF!,31,FALSE),"")</f>
        <v/>
      </c>
      <c r="T27" s="68" t="str">
        <f>IFERROR(VLOOKUP(T$9,#REF!,31,FALSE),"")</f>
        <v/>
      </c>
      <c r="U27" s="68" t="str">
        <f>IFERROR(VLOOKUP(U$9,#REF!,31,FALSE),"")</f>
        <v/>
      </c>
      <c r="V27" s="68" t="str">
        <f>IFERROR(VLOOKUP(V$9,#REF!,31,FALSE),"")</f>
        <v/>
      </c>
      <c r="W27" s="68" t="str">
        <f>IFERROR(VLOOKUP(W$9,#REF!,31,FALSE),"")</f>
        <v/>
      </c>
      <c r="X27" s="68" t="str">
        <f>IFERROR(VLOOKUP(X$9,#REF!,31,FALSE),"")</f>
        <v/>
      </c>
      <c r="Y27" s="68" t="str">
        <f>IFERROR(VLOOKUP(Y$9,#REF!,31,FALSE),"")</f>
        <v/>
      </c>
      <c r="Z27" s="68" t="str">
        <f>IFERROR(VLOOKUP(Z$9,#REF!,31,FALSE),"")</f>
        <v/>
      </c>
      <c r="AA27" s="68" t="str">
        <f>IFERROR(VLOOKUP(AA$9,#REF!,31,FALSE),"")</f>
        <v/>
      </c>
      <c r="AB27" s="68" t="str">
        <f>IFERROR(VLOOKUP(AB$9,#REF!,31,FALSE),"")</f>
        <v/>
      </c>
      <c r="AC27" s="68" t="str">
        <f>IFERROR(VLOOKUP(ACK$9,#REF!,31,FALSE),"")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71" t="e">
        <f>#REF!</f>
        <v>#REF!</v>
      </c>
      <c r="AJ27" s="72"/>
    </row>
    <row r="28" spans="1:36" ht="11.1" customHeight="1">
      <c r="A28" s="87">
        <v>13</v>
      </c>
      <c r="B28" s="64" t="s">
        <v>11</v>
      </c>
      <c r="C28" s="90" t="s">
        <v>78</v>
      </c>
      <c r="D28" s="98" t="s">
        <v>381</v>
      </c>
      <c r="E28" s="98" t="s">
        <v>381</v>
      </c>
      <c r="F28" s="98" t="s">
        <v>381</v>
      </c>
      <c r="G28" s="98" t="s">
        <v>381</v>
      </c>
      <c r="H28" s="98" t="s">
        <v>381</v>
      </c>
      <c r="I28" s="98" t="s">
        <v>381</v>
      </c>
      <c r="J28" s="98"/>
      <c r="K28" s="98"/>
      <c r="L28" s="98"/>
      <c r="M28" s="98"/>
      <c r="N28" s="190"/>
      <c r="O28" s="165"/>
      <c r="P28" s="97"/>
      <c r="Q28" s="98"/>
      <c r="R28" s="66" t="str">
        <f>IFERROR(VLOOKUP(R$9,#REF!,17,FALSE),"")</f>
        <v/>
      </c>
      <c r="S28" s="68" t="str">
        <f>IFERROR(VLOOKUP(S$9,#REF!,17,FALSE),"")</f>
        <v/>
      </c>
      <c r="T28" s="68" t="str">
        <f>IFERROR(VLOOKUP(T$9,#REF!,17,FALSE),"")</f>
        <v/>
      </c>
      <c r="U28" s="68" t="str">
        <f>IFERROR(VLOOKUP(U$9,#REF!,17,FALSE),"")</f>
        <v/>
      </c>
      <c r="V28" s="68" t="str">
        <f>IFERROR(VLOOKUP(V$9,#REF!,17,FALSE),"")</f>
        <v/>
      </c>
      <c r="W28" s="68" t="str">
        <f>IFERROR(VLOOKUP(W$9,#REF!,17,FALSE),"")</f>
        <v/>
      </c>
      <c r="X28" s="68" t="str">
        <f>IFERROR(VLOOKUP(X$9,#REF!,17,FALSE),"")</f>
        <v/>
      </c>
      <c r="Y28" s="68" t="str">
        <f>IFERROR(VLOOKUP(Y$9,#REF!,17,FALSE),"")</f>
        <v/>
      </c>
      <c r="Z28" s="68" t="str">
        <f>IFERROR(VLOOKUP(Z$9,#REF!,17,FALSE),"")</f>
        <v/>
      </c>
      <c r="AA28" s="68" t="str">
        <f>IFERROR(VLOOKUP(AA$9,#REF!,17,FALSE),"")</f>
        <v/>
      </c>
      <c r="AB28" s="68" t="str">
        <f>IFERROR(VLOOKUP(AB$9,#REF!,17,FALSE),"")</f>
        <v/>
      </c>
      <c r="AC28" s="68" t="str">
        <f>IFERROR(VLOOKUP(ACK$9,#REF!,17,FALSE),"")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71" t="e">
        <f>#REF!</f>
        <v>#REF!</v>
      </c>
      <c r="AJ28" s="72"/>
    </row>
    <row r="29" spans="1:36" ht="11.1" customHeight="1">
      <c r="A29" s="87">
        <v>14</v>
      </c>
      <c r="B29" s="64" t="s">
        <v>12</v>
      </c>
      <c r="C29" s="90" t="s">
        <v>78</v>
      </c>
      <c r="D29" s="92" t="s">
        <v>381</v>
      </c>
      <c r="E29" s="92" t="s">
        <v>381</v>
      </c>
      <c r="F29" s="92" t="s">
        <v>381</v>
      </c>
      <c r="G29" s="92" t="s">
        <v>381</v>
      </c>
      <c r="H29" s="92" t="s">
        <v>381</v>
      </c>
      <c r="I29" s="92" t="s">
        <v>381</v>
      </c>
      <c r="J29" s="92"/>
      <c r="K29" s="92"/>
      <c r="L29" s="92"/>
      <c r="M29" s="92"/>
      <c r="N29" s="187"/>
      <c r="O29" s="162"/>
      <c r="P29" s="91"/>
      <c r="Q29" s="92"/>
      <c r="R29" s="66" t="str">
        <f>IFERROR(VLOOKUP(R$9,#REF!,42,FALSE),"")</f>
        <v/>
      </c>
      <c r="S29" s="68" t="str">
        <f>IFERROR(VLOOKUP(S$9,#REF!,42,FALSE),"")</f>
        <v/>
      </c>
      <c r="T29" s="68" t="str">
        <f>IFERROR(VLOOKUP(T$9,#REF!,42,FALSE),"")</f>
        <v/>
      </c>
      <c r="U29" s="68" t="str">
        <f>IFERROR(VLOOKUP(U$9,#REF!,42,FALSE),"")</f>
        <v/>
      </c>
      <c r="V29" s="68" t="str">
        <f>IFERROR(VLOOKUP(V$9,#REF!,42,FALSE),"")</f>
        <v/>
      </c>
      <c r="W29" s="68" t="str">
        <f>IFERROR(VLOOKUP(W$9,#REF!,42,FALSE),"")</f>
        <v/>
      </c>
      <c r="X29" s="68" t="str">
        <f>IFERROR(VLOOKUP(X$9,#REF!,42,FALSE),"")</f>
        <v/>
      </c>
      <c r="Y29" s="68" t="str">
        <f>IFERROR(VLOOKUP(Y$9,#REF!,42,FALSE),"")</f>
        <v/>
      </c>
      <c r="Z29" s="68" t="str">
        <f>IFERROR(VLOOKUP(Z$9,#REF!,42,FALSE),"")</f>
        <v/>
      </c>
      <c r="AA29" s="68" t="str">
        <f>IFERROR(VLOOKUP(AA$9,#REF!,42,FALSE),"")</f>
        <v/>
      </c>
      <c r="AB29" s="68" t="str">
        <f>IFERROR(VLOOKUP(AB$9,#REF!,42,FALSE),"")</f>
        <v/>
      </c>
      <c r="AC29" s="68" t="str">
        <f>IFERROR(VLOOKUP(ACK$9,#REF!,42,FALSE),"")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71" t="e">
        <f>#REF!</f>
        <v>#REF!</v>
      </c>
      <c r="AJ29" s="72"/>
    </row>
    <row r="30" spans="1:36" ht="11.1" customHeight="1">
      <c r="A30" s="87">
        <v>15</v>
      </c>
      <c r="B30" s="64" t="s">
        <v>100</v>
      </c>
      <c r="C30" s="90" t="s">
        <v>78</v>
      </c>
      <c r="D30" s="96" t="s">
        <v>381</v>
      </c>
      <c r="E30" s="96" t="s">
        <v>381</v>
      </c>
      <c r="F30" s="96" t="s">
        <v>381</v>
      </c>
      <c r="G30" s="96" t="s">
        <v>381</v>
      </c>
      <c r="H30" s="96" t="s">
        <v>381</v>
      </c>
      <c r="I30" s="96" t="s">
        <v>381</v>
      </c>
      <c r="J30" s="96"/>
      <c r="K30" s="96"/>
      <c r="L30" s="96"/>
      <c r="M30" s="96"/>
      <c r="N30" s="189"/>
      <c r="O30" s="164"/>
      <c r="P30" s="95"/>
      <c r="Q30" s="96"/>
      <c r="R30" s="66" t="str">
        <f>IFERROR(VLOOKUP(R$9,#REF!,43,FALSE),"")</f>
        <v/>
      </c>
      <c r="S30" s="68" t="str">
        <f>IFERROR(VLOOKUP(S$9,#REF!,43,FALSE),"")</f>
        <v/>
      </c>
      <c r="T30" s="68" t="str">
        <f>IFERROR(VLOOKUP(T$9,#REF!,43,FALSE),"")</f>
        <v/>
      </c>
      <c r="U30" s="68" t="str">
        <f>IFERROR(VLOOKUP(U$9,#REF!,43,FALSE),"")</f>
        <v/>
      </c>
      <c r="V30" s="68" t="str">
        <f>IFERROR(VLOOKUP(V$9,#REF!,43,FALSE),"")</f>
        <v/>
      </c>
      <c r="W30" s="68" t="str">
        <f>IFERROR(VLOOKUP(W$9,#REF!,43,FALSE),"")</f>
        <v/>
      </c>
      <c r="X30" s="68" t="str">
        <f>IFERROR(VLOOKUP(X$9,#REF!,43,FALSE),"")</f>
        <v/>
      </c>
      <c r="Y30" s="68" t="str">
        <f>IFERROR(VLOOKUP(Y$9,#REF!,43,FALSE),"")</f>
        <v/>
      </c>
      <c r="Z30" s="68" t="str">
        <f>IFERROR(VLOOKUP(Z$9,#REF!,43,FALSE),"")</f>
        <v/>
      </c>
      <c r="AA30" s="68" t="str">
        <f>IFERROR(VLOOKUP(AA$9,#REF!,43,FALSE),"")</f>
        <v/>
      </c>
      <c r="AB30" s="68" t="str">
        <f>IFERROR(VLOOKUP(AB$9,#REF!,43,FALSE),"")</f>
        <v/>
      </c>
      <c r="AC30" s="68" t="str">
        <f>IFERROR(VLOOKUP(ACK$9,#REF!,43,FALSE),"")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71" t="e">
        <f>#REF!</f>
        <v>#REF!</v>
      </c>
      <c r="AJ30" s="72"/>
    </row>
    <row r="31" spans="1:36" ht="11.1" customHeight="1">
      <c r="A31" s="87">
        <v>16</v>
      </c>
      <c r="B31" s="64" t="s">
        <v>101</v>
      </c>
      <c r="C31" s="90" t="s">
        <v>78</v>
      </c>
      <c r="D31" s="96" t="s">
        <v>381</v>
      </c>
      <c r="E31" s="96" t="s">
        <v>381</v>
      </c>
      <c r="F31" s="96" t="s">
        <v>381</v>
      </c>
      <c r="G31" s="96" t="s">
        <v>381</v>
      </c>
      <c r="H31" s="96" t="s">
        <v>381</v>
      </c>
      <c r="I31" s="96" t="s">
        <v>381</v>
      </c>
      <c r="J31" s="96"/>
      <c r="K31" s="96"/>
      <c r="L31" s="96"/>
      <c r="M31" s="96"/>
      <c r="N31" s="189"/>
      <c r="O31" s="164"/>
      <c r="P31" s="95"/>
      <c r="Q31" s="96"/>
      <c r="R31" s="66" t="str">
        <f>IFERROR(VLOOKUP(R$9,#REF!,46,FALSE),"")</f>
        <v/>
      </c>
      <c r="S31" s="68" t="str">
        <f>IFERROR(VLOOKUP(S$9,#REF!,46,FALSE),"")</f>
        <v/>
      </c>
      <c r="T31" s="68" t="str">
        <f>IFERROR(VLOOKUP(T$9,#REF!,46,FALSE),"")</f>
        <v/>
      </c>
      <c r="U31" s="68" t="str">
        <f>IFERROR(VLOOKUP(U$9,#REF!,46,FALSE),"")</f>
        <v/>
      </c>
      <c r="V31" s="68" t="str">
        <f>IFERROR(VLOOKUP(V$9,#REF!,46,FALSE),"")</f>
        <v/>
      </c>
      <c r="W31" s="68" t="str">
        <f>IFERROR(VLOOKUP(W$9,#REF!,46,FALSE),"")</f>
        <v/>
      </c>
      <c r="X31" s="68" t="str">
        <f>IFERROR(VLOOKUP(X$9,#REF!,46,FALSE),"")</f>
        <v/>
      </c>
      <c r="Y31" s="68" t="str">
        <f>IFERROR(VLOOKUP(Y$9,#REF!,46,FALSE),"")</f>
        <v/>
      </c>
      <c r="Z31" s="68" t="str">
        <f>IFERROR(VLOOKUP(Z$9,#REF!,46,FALSE),"")</f>
        <v/>
      </c>
      <c r="AA31" s="68" t="str">
        <f>IFERROR(VLOOKUP(AA$9,#REF!,46,FALSE),"")</f>
        <v/>
      </c>
      <c r="AB31" s="68" t="str">
        <f>IFERROR(VLOOKUP(AB$9,#REF!,46,FALSE),"")</f>
        <v/>
      </c>
      <c r="AC31" s="68" t="str">
        <f>IFERROR(VLOOKUP(ACK$9,#REF!,46,FALSE),"")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71" t="e">
        <f>#REF!</f>
        <v>#REF!</v>
      </c>
      <c r="AJ31" s="72"/>
    </row>
    <row r="32" spans="1:36" ht="11.1" customHeight="1">
      <c r="A32" s="87">
        <v>17</v>
      </c>
      <c r="B32" s="64" t="s">
        <v>13</v>
      </c>
      <c r="C32" s="90" t="s">
        <v>78</v>
      </c>
      <c r="D32" s="96" t="s">
        <v>381</v>
      </c>
      <c r="E32" s="96" t="s">
        <v>381</v>
      </c>
      <c r="F32" s="96" t="s">
        <v>381</v>
      </c>
      <c r="G32" s="96" t="s">
        <v>381</v>
      </c>
      <c r="H32" s="96" t="s">
        <v>381</v>
      </c>
      <c r="I32" s="96" t="s">
        <v>381</v>
      </c>
      <c r="J32" s="96"/>
      <c r="K32" s="96"/>
      <c r="L32" s="96"/>
      <c r="M32" s="96"/>
      <c r="N32" s="189"/>
      <c r="O32" s="164"/>
      <c r="P32" s="95"/>
      <c r="Q32" s="96"/>
      <c r="R32" s="66" t="str">
        <f>IFERROR(VLOOKUP(R$9,#REF!,47,FALSE),"")</f>
        <v/>
      </c>
      <c r="S32" s="68" t="str">
        <f>IFERROR(VLOOKUP(S$9,#REF!,47,FALSE),"")</f>
        <v/>
      </c>
      <c r="T32" s="68" t="str">
        <f>IFERROR(VLOOKUP(T$9,#REF!,47,FALSE),"")</f>
        <v/>
      </c>
      <c r="U32" s="68" t="str">
        <f>IFERROR(VLOOKUP(U$9,#REF!,47,FALSE),"")</f>
        <v/>
      </c>
      <c r="V32" s="68" t="str">
        <f>IFERROR(VLOOKUP(V$9,#REF!,47,FALSE),"")</f>
        <v/>
      </c>
      <c r="W32" s="68" t="str">
        <f>IFERROR(VLOOKUP(W$9,#REF!,47,FALSE),"")</f>
        <v/>
      </c>
      <c r="X32" s="68" t="str">
        <f>IFERROR(VLOOKUP(X$9,#REF!,47,FALSE),"")</f>
        <v/>
      </c>
      <c r="Y32" s="68" t="str">
        <f>IFERROR(VLOOKUP(Y$9,#REF!,47,FALSE),"")</f>
        <v/>
      </c>
      <c r="Z32" s="68" t="str">
        <f>IFERROR(VLOOKUP(Z$9,#REF!,47,FALSE),"")</f>
        <v/>
      </c>
      <c r="AA32" s="68" t="str">
        <f>IFERROR(VLOOKUP(AA$9,#REF!,47,FALSE),"")</f>
        <v/>
      </c>
      <c r="AB32" s="68" t="str">
        <f>IFERROR(VLOOKUP(AB$9,#REF!,47,FALSE),"")</f>
        <v/>
      </c>
      <c r="AC32" s="68" t="str">
        <f>IFERROR(VLOOKUP(ACK$9,#REF!,47,FALSE),"")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71" t="e">
        <f>#REF!</f>
        <v>#REF!</v>
      </c>
      <c r="AJ32" s="72"/>
    </row>
    <row r="33" spans="1:36" ht="11.1" customHeight="1">
      <c r="A33" s="87">
        <v>18</v>
      </c>
      <c r="B33" s="64" t="s">
        <v>14</v>
      </c>
      <c r="C33" s="90" t="s">
        <v>78</v>
      </c>
      <c r="D33" s="96" t="s">
        <v>381</v>
      </c>
      <c r="E33" s="96" t="s">
        <v>381</v>
      </c>
      <c r="F33" s="96" t="s">
        <v>381</v>
      </c>
      <c r="G33" s="96" t="s">
        <v>381</v>
      </c>
      <c r="H33" s="96" t="s">
        <v>381</v>
      </c>
      <c r="I33" s="96" t="s">
        <v>381</v>
      </c>
      <c r="J33" s="96"/>
      <c r="K33" s="96"/>
      <c r="L33" s="96"/>
      <c r="M33" s="96"/>
      <c r="N33" s="189"/>
      <c r="O33" s="164"/>
      <c r="P33" s="95"/>
      <c r="Q33" s="96"/>
      <c r="R33" s="66" t="str">
        <f>IFERROR(VLOOKUP(R$9,#REF!,48,FALSE),"")</f>
        <v/>
      </c>
      <c r="S33" s="68" t="str">
        <f>IFERROR(VLOOKUP(S$9,#REF!,48,FALSE),"")</f>
        <v/>
      </c>
      <c r="T33" s="68" t="str">
        <f>IFERROR(VLOOKUP(T$9,#REF!,48,FALSE),"")</f>
        <v/>
      </c>
      <c r="U33" s="68" t="str">
        <f>IFERROR(VLOOKUP(U$9,#REF!,48,FALSE),"")</f>
        <v/>
      </c>
      <c r="V33" s="68" t="str">
        <f>IFERROR(VLOOKUP(V$9,#REF!,48,FALSE),"")</f>
        <v/>
      </c>
      <c r="W33" s="68" t="str">
        <f>IFERROR(VLOOKUP(W$9,#REF!,48,FALSE),"")</f>
        <v/>
      </c>
      <c r="X33" s="68" t="str">
        <f>IFERROR(VLOOKUP(X$9,#REF!,48,FALSE),"")</f>
        <v/>
      </c>
      <c r="Y33" s="68" t="str">
        <f>IFERROR(VLOOKUP(Y$9,#REF!,48,FALSE),"")</f>
        <v/>
      </c>
      <c r="Z33" s="68" t="str">
        <f>IFERROR(VLOOKUP(Z$9,#REF!,48,FALSE),"")</f>
        <v/>
      </c>
      <c r="AA33" s="68" t="str">
        <f>IFERROR(VLOOKUP(AA$9,#REF!,48,FALSE),"")</f>
        <v/>
      </c>
      <c r="AB33" s="68" t="str">
        <f>IFERROR(VLOOKUP(AB$9,#REF!,48,FALSE),"")</f>
        <v/>
      </c>
      <c r="AC33" s="68" t="str">
        <f>IFERROR(VLOOKUP(ACK$9,#REF!,48,FALSE),"")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71" t="e">
        <f>#REF!</f>
        <v>#REF!</v>
      </c>
      <c r="AJ33" s="72"/>
    </row>
    <row r="34" spans="1:36" ht="11.1" customHeight="1">
      <c r="A34" s="87">
        <v>19</v>
      </c>
      <c r="B34" s="64" t="s">
        <v>15</v>
      </c>
      <c r="C34" s="90" t="s">
        <v>78</v>
      </c>
      <c r="D34" s="96" t="s">
        <v>381</v>
      </c>
      <c r="E34" s="96" t="s">
        <v>381</v>
      </c>
      <c r="F34" s="96" t="s">
        <v>381</v>
      </c>
      <c r="G34" s="96" t="s">
        <v>381</v>
      </c>
      <c r="H34" s="96" t="s">
        <v>381</v>
      </c>
      <c r="I34" s="96" t="s">
        <v>381</v>
      </c>
      <c r="J34" s="96"/>
      <c r="K34" s="96"/>
      <c r="L34" s="96"/>
      <c r="M34" s="96"/>
      <c r="N34" s="189"/>
      <c r="O34" s="164"/>
      <c r="P34" s="95"/>
      <c r="Q34" s="96"/>
      <c r="R34" s="66" t="str">
        <f>IFERROR(VLOOKUP(R$9,#REF!,49,FALSE),"")</f>
        <v/>
      </c>
      <c r="S34" s="68" t="str">
        <f>IFERROR(VLOOKUP(S$9,#REF!,49,FALSE),"")</f>
        <v/>
      </c>
      <c r="T34" s="68" t="str">
        <f>IFERROR(VLOOKUP(T$9,#REF!,49,FALSE),"")</f>
        <v/>
      </c>
      <c r="U34" s="68" t="str">
        <f>IFERROR(VLOOKUP(U$9,#REF!,49,FALSE),"")</f>
        <v/>
      </c>
      <c r="V34" s="68" t="str">
        <f>IFERROR(VLOOKUP(V$9,#REF!,49,FALSE),"")</f>
        <v/>
      </c>
      <c r="W34" s="68" t="str">
        <f>IFERROR(VLOOKUP(W$9,#REF!,49,FALSE),"")</f>
        <v/>
      </c>
      <c r="X34" s="68" t="str">
        <f>IFERROR(VLOOKUP(X$9,#REF!,49,FALSE),"")</f>
        <v/>
      </c>
      <c r="Y34" s="68" t="str">
        <f>IFERROR(VLOOKUP(Y$9,#REF!,49,FALSE),"")</f>
        <v/>
      </c>
      <c r="Z34" s="68" t="str">
        <f>IFERROR(VLOOKUP(Z$9,#REF!,49,FALSE),"")</f>
        <v/>
      </c>
      <c r="AA34" s="68" t="str">
        <f>IFERROR(VLOOKUP(AA$9,#REF!,49,FALSE),"")</f>
        <v/>
      </c>
      <c r="AB34" s="68" t="str">
        <f>IFERROR(VLOOKUP(AB$9,#REF!,49,FALSE),"")</f>
        <v/>
      </c>
      <c r="AC34" s="68" t="str">
        <f>IFERROR(VLOOKUP(ACK$9,#REF!,49,FALSE),"")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71" t="e">
        <f>#REF!</f>
        <v>#REF!</v>
      </c>
      <c r="AJ34" s="72"/>
    </row>
    <row r="35" spans="1:36" ht="11.1" customHeight="1">
      <c r="A35" s="87">
        <v>20</v>
      </c>
      <c r="B35" s="64" t="s">
        <v>176</v>
      </c>
      <c r="C35" s="90" t="s">
        <v>360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89"/>
      <c r="O35" s="164"/>
      <c r="P35" s="95"/>
      <c r="Q35" s="96"/>
      <c r="R35" s="66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71"/>
      <c r="AJ35" s="72"/>
    </row>
    <row r="36" spans="1:36" ht="11.1" customHeight="1">
      <c r="A36" s="87">
        <v>21</v>
      </c>
      <c r="B36" s="64" t="s">
        <v>16</v>
      </c>
      <c r="C36" s="90" t="s">
        <v>78</v>
      </c>
      <c r="D36" s="96" t="s">
        <v>381</v>
      </c>
      <c r="E36" s="96" t="s">
        <v>381</v>
      </c>
      <c r="F36" s="96" t="s">
        <v>381</v>
      </c>
      <c r="G36" s="96" t="s">
        <v>381</v>
      </c>
      <c r="H36" s="96" t="s">
        <v>381</v>
      </c>
      <c r="I36" s="96" t="s">
        <v>381</v>
      </c>
      <c r="J36" s="96"/>
      <c r="K36" s="96"/>
      <c r="L36" s="96"/>
      <c r="M36" s="96"/>
      <c r="N36" s="189"/>
      <c r="O36" s="164"/>
      <c r="P36" s="95"/>
      <c r="Q36" s="96"/>
      <c r="R36" s="66" t="str">
        <f>IFERROR(VLOOKUP(R$9,#REF!,50,FALSE),"")</f>
        <v/>
      </c>
      <c r="S36" s="68" t="str">
        <f>IFERROR(VLOOKUP(S$9,#REF!,50,FALSE),"")</f>
        <v/>
      </c>
      <c r="T36" s="68" t="str">
        <f>IFERROR(VLOOKUP(T$9,#REF!,50,FALSE),"")</f>
        <v/>
      </c>
      <c r="U36" s="68" t="str">
        <f>IFERROR(VLOOKUP(U$9,#REF!,50,FALSE),"")</f>
        <v/>
      </c>
      <c r="V36" s="68" t="str">
        <f>IFERROR(VLOOKUP(V$9,#REF!,50,FALSE),"")</f>
        <v/>
      </c>
      <c r="W36" s="68" t="str">
        <f>IFERROR(VLOOKUP(W$9,#REF!,50,FALSE),"")</f>
        <v/>
      </c>
      <c r="X36" s="68" t="str">
        <f>IFERROR(VLOOKUP(X$9,#REF!,50,FALSE),"")</f>
        <v/>
      </c>
      <c r="Y36" s="68" t="str">
        <f>IFERROR(VLOOKUP(Y$9,#REF!,50,FALSE),"")</f>
        <v/>
      </c>
      <c r="Z36" s="68" t="str">
        <f>IFERROR(VLOOKUP(Z$9,#REF!,50,FALSE),"")</f>
        <v/>
      </c>
      <c r="AA36" s="68" t="str">
        <f>IFERROR(VLOOKUP(AA$9,#REF!,50,FALSE),"")</f>
        <v/>
      </c>
      <c r="AB36" s="68" t="str">
        <f>IFERROR(VLOOKUP(AB$9,#REF!,50,FALSE),"")</f>
        <v/>
      </c>
      <c r="AC36" s="68" t="str">
        <f>IFERROR(VLOOKUP(ACK$9,#REF!,50,FALSE),"")</f>
        <v/>
      </c>
      <c r="AD36" s="68" t="str">
        <f>IFERROR(VLOOKUP(AD$9,#REF!,50,FALSE),"")</f>
        <v/>
      </c>
      <c r="AE36" s="68" t="str">
        <f>IFERROR(VLOOKUP(AE$9,#REF!,50,FALSE),"")</f>
        <v/>
      </c>
      <c r="AF36" s="68" t="str">
        <f>IFERROR(VLOOKUP(AF$9,#REF!,50,FALSE),"")</f>
        <v/>
      </c>
      <c r="AG36" s="68" t="str">
        <f>IFERROR(VLOOKUP(AG$9,#REF!,50,FALSE),"")</f>
        <v/>
      </c>
      <c r="AH36" s="68" t="str">
        <f>IFERROR(VLOOKUP(AH$9,#REF!,50,FALSE),"")</f>
        <v/>
      </c>
      <c r="AI36" s="71" t="e">
        <f>#REF!</f>
        <v>#REF!</v>
      </c>
      <c r="AJ36" s="72"/>
    </row>
    <row r="37" spans="1:36" ht="11.1" customHeight="1">
      <c r="A37" s="87">
        <v>22</v>
      </c>
      <c r="B37" s="64" t="s">
        <v>17</v>
      </c>
      <c r="C37" s="90" t="s">
        <v>78</v>
      </c>
      <c r="D37" s="98" t="s">
        <v>399</v>
      </c>
      <c r="E37" s="98" t="s">
        <v>399</v>
      </c>
      <c r="F37" s="98" t="s">
        <v>399</v>
      </c>
      <c r="G37" s="98">
        <v>0.05</v>
      </c>
      <c r="H37" s="98" t="s">
        <v>399</v>
      </c>
      <c r="I37" s="98" t="s">
        <v>399</v>
      </c>
      <c r="J37" s="98"/>
      <c r="K37" s="98"/>
      <c r="L37" s="98"/>
      <c r="M37" s="98"/>
      <c r="N37" s="190"/>
      <c r="O37" s="165"/>
      <c r="P37" s="97"/>
      <c r="Q37" s="98"/>
      <c r="R37" s="66" t="str">
        <f>IFERROR(VLOOKUP(R$9,#REF!,33,FALSE),"")</f>
        <v/>
      </c>
      <c r="S37" s="68" t="str">
        <f>IFERROR(VLOOKUP(S$9,#REF!,33,FALSE),"")</f>
        <v/>
      </c>
      <c r="T37" s="68" t="str">
        <f>IFERROR(VLOOKUP(T$9,#REF!,33,FALSE),"")</f>
        <v/>
      </c>
      <c r="U37" s="68" t="str">
        <f>IFERROR(VLOOKUP(U$9,#REF!,33,FALSE),"")</f>
        <v/>
      </c>
      <c r="V37" s="68" t="str">
        <f>IFERROR(VLOOKUP(V$9,#REF!,33,FALSE),"")</f>
        <v/>
      </c>
      <c r="W37" s="68" t="str">
        <f>IFERROR(VLOOKUP(W$9,#REF!,33,FALSE),"")</f>
        <v/>
      </c>
      <c r="X37" s="68" t="str">
        <f>IFERROR(VLOOKUP(X$9,#REF!,33,FALSE),"")</f>
        <v/>
      </c>
      <c r="Y37" s="68" t="str">
        <f>IFERROR(VLOOKUP(Y$9,#REF!,33,FALSE),"")</f>
        <v/>
      </c>
      <c r="Z37" s="68" t="str">
        <f>IFERROR(VLOOKUP(Z$9,#REF!,33,FALSE),"")</f>
        <v/>
      </c>
      <c r="AA37" s="68" t="str">
        <f>IFERROR(VLOOKUP(AA$9,#REF!,33,FALSE),"")</f>
        <v/>
      </c>
      <c r="AB37" s="68" t="str">
        <f>IFERROR(VLOOKUP(AB$9,#REF!,33,FALSE),"")</f>
        <v/>
      </c>
      <c r="AC37" s="68" t="str">
        <f>IFERROR(VLOOKUP(ACK$9,#REF!,33,FALSE),"")</f>
        <v/>
      </c>
      <c r="AD37" s="68" t="str">
        <f>IFERROR(VLOOKUP(AD$9,#REF!,33,FALSE),"")</f>
        <v/>
      </c>
      <c r="AE37" s="68" t="str">
        <f>IFERROR(VLOOKUP(AE$9,#REF!,33,FALSE),"")</f>
        <v/>
      </c>
      <c r="AF37" s="68" t="str">
        <f>IFERROR(VLOOKUP(AF$9,#REF!,33,FALSE),"")</f>
        <v/>
      </c>
      <c r="AG37" s="68" t="str">
        <f>IFERROR(VLOOKUP(AG$9,#REF!,33,FALSE),"")</f>
        <v/>
      </c>
      <c r="AH37" s="68" t="str">
        <f>IFERROR(VLOOKUP(AH$9,#REF!,33,FALSE),"")</f>
        <v/>
      </c>
      <c r="AI37" s="71" t="e">
        <f>#REF!</f>
        <v>#REF!</v>
      </c>
      <c r="AJ37" s="72"/>
    </row>
    <row r="38" spans="1:36" ht="11.1" customHeight="1">
      <c r="A38" s="87">
        <v>23</v>
      </c>
      <c r="B38" s="64" t="s">
        <v>18</v>
      </c>
      <c r="C38" s="90" t="s">
        <v>78</v>
      </c>
      <c r="D38" s="96" t="s">
        <v>400</v>
      </c>
      <c r="E38" s="96" t="s">
        <v>400</v>
      </c>
      <c r="F38" s="96" t="s">
        <v>400</v>
      </c>
      <c r="G38" s="96" t="s">
        <v>400</v>
      </c>
      <c r="H38" s="96" t="s">
        <v>400</v>
      </c>
      <c r="I38" s="96" t="s">
        <v>400</v>
      </c>
      <c r="J38" s="96"/>
      <c r="K38" s="96"/>
      <c r="L38" s="96"/>
      <c r="M38" s="96"/>
      <c r="N38" s="189"/>
      <c r="O38" s="164"/>
      <c r="P38" s="95"/>
      <c r="Q38" s="96"/>
      <c r="R38" s="66" t="str">
        <f>IFERROR(VLOOKUP(R$9,#REF!,57,FALSE),"")</f>
        <v/>
      </c>
      <c r="S38" s="68" t="str">
        <f>IFERROR(VLOOKUP(S$9,#REF!,57,FALSE),"")</f>
        <v/>
      </c>
      <c r="T38" s="68" t="str">
        <f>IFERROR(VLOOKUP(T$9,#REF!,57,FALSE),"")</f>
        <v/>
      </c>
      <c r="U38" s="68" t="str">
        <f>IFERROR(VLOOKUP(U$9,#REF!,57,FALSE),"")</f>
        <v/>
      </c>
      <c r="V38" s="68" t="str">
        <f>IFERROR(VLOOKUP(V$9,#REF!,57,FALSE),"")</f>
        <v/>
      </c>
      <c r="W38" s="68" t="str">
        <f>IFERROR(VLOOKUP(W$9,#REF!,57,FALSE),"")</f>
        <v/>
      </c>
      <c r="X38" s="68" t="str">
        <f>IFERROR(VLOOKUP(X$9,#REF!,57,FALSE),"")</f>
        <v/>
      </c>
      <c r="Y38" s="68" t="str">
        <f>IFERROR(VLOOKUP(Y$9,#REF!,57,FALSE),"")</f>
        <v/>
      </c>
      <c r="Z38" s="68" t="str">
        <f>IFERROR(VLOOKUP(Z$9,#REF!,57,FALSE),"")</f>
        <v/>
      </c>
      <c r="AA38" s="68" t="str">
        <f>IFERROR(VLOOKUP(AA$9,#REF!,57,FALSE),"")</f>
        <v/>
      </c>
      <c r="AB38" s="68" t="str">
        <f>IFERROR(VLOOKUP(AB$9,#REF!,57,FALSE),"")</f>
        <v/>
      </c>
      <c r="AC38" s="68" t="str">
        <f>IFERROR(VLOOKUP(ACK$9,#REF!,57,FALSE),"")</f>
        <v/>
      </c>
      <c r="AD38" s="68" t="str">
        <f>IFERROR(VLOOKUP(AD$9,#REF!,57,FALSE),"")</f>
        <v/>
      </c>
      <c r="AE38" s="68" t="str">
        <f>IFERROR(VLOOKUP(AE$9,#REF!,57,FALSE),"")</f>
        <v/>
      </c>
      <c r="AF38" s="68" t="str">
        <f>IFERROR(VLOOKUP(AF$9,#REF!,57,FALSE),"")</f>
        <v/>
      </c>
      <c r="AG38" s="68" t="str">
        <f>IFERROR(VLOOKUP(AG$9,#REF!,57,FALSE),"")</f>
        <v/>
      </c>
      <c r="AH38" s="68" t="str">
        <f>IFERROR(VLOOKUP(AH$9,#REF!,57,FALSE),"")</f>
        <v/>
      </c>
      <c r="AI38" s="71" t="e">
        <f>#REF!</f>
        <v>#REF!</v>
      </c>
      <c r="AJ38" s="72"/>
    </row>
    <row r="39" spans="1:36" ht="11.1" customHeight="1">
      <c r="A39" s="87">
        <v>24</v>
      </c>
      <c r="B39" s="64" t="s">
        <v>19</v>
      </c>
      <c r="C39" s="90" t="s">
        <v>78</v>
      </c>
      <c r="D39" s="96" t="s">
        <v>381</v>
      </c>
      <c r="E39" s="96" t="s">
        <v>381</v>
      </c>
      <c r="F39" s="96" t="s">
        <v>381</v>
      </c>
      <c r="G39" s="96" t="s">
        <v>381</v>
      </c>
      <c r="H39" s="96" t="s">
        <v>381</v>
      </c>
      <c r="I39" s="96" t="s">
        <v>381</v>
      </c>
      <c r="J39" s="96"/>
      <c r="K39" s="96"/>
      <c r="L39" s="96"/>
      <c r="M39" s="96"/>
      <c r="N39" s="189"/>
      <c r="O39" s="164"/>
      <c r="P39" s="95"/>
      <c r="Q39" s="96"/>
      <c r="R39" s="66" t="str">
        <f>IFERROR(VLOOKUP(R$9,#REF!,51,FALSE),"")</f>
        <v/>
      </c>
      <c r="S39" s="68" t="str">
        <f>IFERROR(VLOOKUP(S$9,#REF!,51,FALSE),"")</f>
        <v/>
      </c>
      <c r="T39" s="68" t="str">
        <f>IFERROR(VLOOKUP(T$9,#REF!,51,FALSE),"")</f>
        <v/>
      </c>
      <c r="U39" s="68" t="str">
        <f>IFERROR(VLOOKUP(U$9,#REF!,51,FALSE),"")</f>
        <v/>
      </c>
      <c r="V39" s="68" t="str">
        <f>IFERROR(VLOOKUP(V$9,#REF!,51,FALSE),"")</f>
        <v/>
      </c>
      <c r="W39" s="68" t="str">
        <f>IFERROR(VLOOKUP(W$9,#REF!,51,FALSE),"")</f>
        <v/>
      </c>
      <c r="X39" s="68" t="str">
        <f>IFERROR(VLOOKUP(X$9,#REF!,51,FALSE),"")</f>
        <v/>
      </c>
      <c r="Y39" s="68" t="str">
        <f>IFERROR(VLOOKUP(Y$9,#REF!,51,FALSE),"")</f>
        <v/>
      </c>
      <c r="Z39" s="68" t="str">
        <f>IFERROR(VLOOKUP(Z$9,#REF!,51,FALSE),"")</f>
        <v/>
      </c>
      <c r="AA39" s="68" t="str">
        <f>IFERROR(VLOOKUP(AA$9,#REF!,51,FALSE),"")</f>
        <v/>
      </c>
      <c r="AB39" s="68" t="str">
        <f>IFERROR(VLOOKUP(AB$9,#REF!,51,FALSE),"")</f>
        <v/>
      </c>
      <c r="AC39" s="68" t="str">
        <f>IFERROR(VLOOKUP(ACK$9,#REF!,51,FALSE),"")</f>
        <v/>
      </c>
      <c r="AD39" s="68" t="str">
        <f>IFERROR(VLOOKUP(AD$9,#REF!,51,FALSE),"")</f>
        <v/>
      </c>
      <c r="AE39" s="68" t="str">
        <f>IFERROR(VLOOKUP(AE$9,#REF!,51,FALSE),"")</f>
        <v/>
      </c>
      <c r="AF39" s="68" t="str">
        <f>IFERROR(VLOOKUP(AF$9,#REF!,51,FALSE),"")</f>
        <v/>
      </c>
      <c r="AG39" s="68" t="str">
        <f>IFERROR(VLOOKUP(AG$9,#REF!,51,FALSE),"")</f>
        <v/>
      </c>
      <c r="AH39" s="68" t="str">
        <f>IFERROR(VLOOKUP(AH$9,#REF!,51,FALSE),"")</f>
        <v/>
      </c>
      <c r="AI39" s="71" t="e">
        <f>#REF!</f>
        <v>#REF!</v>
      </c>
      <c r="AJ39" s="72"/>
    </row>
    <row r="40" spans="1:36" ht="11.1" customHeight="1">
      <c r="A40" s="87">
        <v>25</v>
      </c>
      <c r="B40" s="64" t="s">
        <v>20</v>
      </c>
      <c r="C40" s="90" t="s">
        <v>78</v>
      </c>
      <c r="D40" s="96" t="s">
        <v>400</v>
      </c>
      <c r="E40" s="96">
        <v>2E-3</v>
      </c>
      <c r="F40" s="96" t="s">
        <v>400</v>
      </c>
      <c r="G40" s="96">
        <v>1.2E-2</v>
      </c>
      <c r="H40" s="96" t="s">
        <v>400</v>
      </c>
      <c r="I40" s="96" t="s">
        <v>400</v>
      </c>
      <c r="J40" s="96"/>
      <c r="K40" s="96"/>
      <c r="L40" s="96"/>
      <c r="M40" s="96"/>
      <c r="N40" s="189"/>
      <c r="O40" s="164"/>
      <c r="P40" s="95"/>
      <c r="Q40" s="96"/>
      <c r="R40" s="66" t="str">
        <f>IFERROR(VLOOKUP(R$9,#REF!,58,FALSE),"")</f>
        <v/>
      </c>
      <c r="S40" s="68" t="str">
        <f>IFERROR(VLOOKUP(S$9,#REF!,58,FALSE),"")</f>
        <v/>
      </c>
      <c r="T40" s="68" t="str">
        <f>IFERROR(VLOOKUP(T$9,#REF!,58,FALSE),"")</f>
        <v/>
      </c>
      <c r="U40" s="68" t="str">
        <f>IFERROR(VLOOKUP(U$9,#REF!,58,FALSE),"")</f>
        <v/>
      </c>
      <c r="V40" s="68" t="str">
        <f>IFERROR(VLOOKUP(V$9,#REF!,58,FALSE),"")</f>
        <v/>
      </c>
      <c r="W40" s="68" t="str">
        <f>IFERROR(VLOOKUP(W$9,#REF!,58,FALSE),"")</f>
        <v/>
      </c>
      <c r="X40" s="68" t="str">
        <f>IFERROR(VLOOKUP(X$9,#REF!,58,FALSE),"")</f>
        <v/>
      </c>
      <c r="Y40" s="68" t="str">
        <f>IFERROR(VLOOKUP(Y$9,#REF!,58,FALSE),"")</f>
        <v/>
      </c>
      <c r="Z40" s="68" t="str">
        <f>IFERROR(VLOOKUP(Z$9,#REF!,58,FALSE),"")</f>
        <v/>
      </c>
      <c r="AA40" s="68" t="str">
        <f>IFERROR(VLOOKUP(AA$9,#REF!,58,FALSE),"")</f>
        <v/>
      </c>
      <c r="AB40" s="68" t="str">
        <f>IFERROR(VLOOKUP(AB$9,#REF!,58,FALSE),"")</f>
        <v/>
      </c>
      <c r="AC40" s="68" t="str">
        <f>IFERROR(VLOOKUP(ACK$9,#REF!,58,FALSE),"")</f>
        <v/>
      </c>
      <c r="AD40" s="68" t="str">
        <f>IFERROR(VLOOKUP(AD$9,#REF!,58,FALSE),"")</f>
        <v/>
      </c>
      <c r="AE40" s="68" t="str">
        <f>IFERROR(VLOOKUP(AE$9,#REF!,58,FALSE),"")</f>
        <v/>
      </c>
      <c r="AF40" s="68" t="str">
        <f>IFERROR(VLOOKUP(AF$9,#REF!,58,FALSE),"")</f>
        <v/>
      </c>
      <c r="AG40" s="68" t="str">
        <f>IFERROR(VLOOKUP(AG$9,#REF!,58,FALSE),"")</f>
        <v/>
      </c>
      <c r="AH40" s="68" t="str">
        <f>IFERROR(VLOOKUP(AH$9,#REF!,58,FALSE),"")</f>
        <v/>
      </c>
      <c r="AI40" s="71" t="e">
        <f>#REF!</f>
        <v>#REF!</v>
      </c>
      <c r="AJ40" s="72"/>
    </row>
    <row r="41" spans="1:36" ht="11.1" customHeight="1">
      <c r="A41" s="87">
        <v>26</v>
      </c>
      <c r="B41" s="64" t="s">
        <v>21</v>
      </c>
      <c r="C41" s="90" t="s">
        <v>78</v>
      </c>
      <c r="D41" s="96" t="s">
        <v>381</v>
      </c>
      <c r="E41" s="96" t="s">
        <v>381</v>
      </c>
      <c r="F41" s="96" t="s">
        <v>381</v>
      </c>
      <c r="G41" s="96" t="s">
        <v>381</v>
      </c>
      <c r="H41" s="96" t="s">
        <v>381</v>
      </c>
      <c r="I41" s="96" t="s">
        <v>381</v>
      </c>
      <c r="J41" s="96"/>
      <c r="K41" s="96"/>
      <c r="L41" s="96"/>
      <c r="M41" s="96"/>
      <c r="N41" s="189"/>
      <c r="O41" s="164"/>
      <c r="P41" s="95"/>
      <c r="Q41" s="96"/>
      <c r="R41" s="66" t="str">
        <f>IFERROR(VLOOKUP(R$9,#REF!,52,FALSE),"")</f>
        <v/>
      </c>
      <c r="S41" s="68" t="str">
        <f>IFERROR(VLOOKUP(S$9,#REF!,52,FALSE),"")</f>
        <v/>
      </c>
      <c r="T41" s="68" t="str">
        <f>IFERROR(VLOOKUP(T$9,#REF!,52,FALSE),"")</f>
        <v/>
      </c>
      <c r="U41" s="68" t="str">
        <f>IFERROR(VLOOKUP(U$9,#REF!,52,FALSE),"")</f>
        <v/>
      </c>
      <c r="V41" s="68" t="str">
        <f>IFERROR(VLOOKUP(V$9,#REF!,52,FALSE),"")</f>
        <v/>
      </c>
      <c r="W41" s="68" t="str">
        <f>IFERROR(VLOOKUP(W$9,#REF!,52,FALSE),"")</f>
        <v/>
      </c>
      <c r="X41" s="68" t="str">
        <f>IFERROR(VLOOKUP(X$9,#REF!,52,FALSE),"")</f>
        <v/>
      </c>
      <c r="Y41" s="68" t="str">
        <f>IFERROR(VLOOKUP(Y$9,#REF!,52,FALSE),"")</f>
        <v/>
      </c>
      <c r="Z41" s="68" t="str">
        <f>IFERROR(VLOOKUP(Z$9,#REF!,52,FALSE),"")</f>
        <v/>
      </c>
      <c r="AA41" s="68" t="str">
        <f>IFERROR(VLOOKUP(AA$9,#REF!,52,FALSE),"")</f>
        <v/>
      </c>
      <c r="AB41" s="68" t="str">
        <f>IFERROR(VLOOKUP(AB$9,#REF!,52,FALSE),"")</f>
        <v/>
      </c>
      <c r="AC41" s="68" t="str">
        <f>IFERROR(VLOOKUP(ACK$9,#REF!,52,FALSE),"")</f>
        <v/>
      </c>
      <c r="AD41" s="68" t="str">
        <f>IFERROR(VLOOKUP(AD$9,#REF!,52,FALSE),"")</f>
        <v/>
      </c>
      <c r="AE41" s="68" t="str">
        <f>IFERROR(VLOOKUP(AE$9,#REF!,52,FALSE),"")</f>
        <v/>
      </c>
      <c r="AF41" s="68" t="str">
        <f>IFERROR(VLOOKUP(AF$9,#REF!,52,FALSE),"")</f>
        <v/>
      </c>
      <c r="AG41" s="68" t="str">
        <f>IFERROR(VLOOKUP(AG$9,#REF!,52,FALSE),"")</f>
        <v/>
      </c>
      <c r="AH41" s="68" t="str">
        <f>IFERROR(VLOOKUP(AH$9,#REF!,52,FALSE),"")</f>
        <v/>
      </c>
      <c r="AI41" s="71" t="e">
        <f>#REF!</f>
        <v>#REF!</v>
      </c>
      <c r="AJ41" s="72"/>
    </row>
    <row r="42" spans="1:36" ht="11.1" customHeight="1">
      <c r="A42" s="87">
        <v>27</v>
      </c>
      <c r="B42" s="64" t="s">
        <v>22</v>
      </c>
      <c r="C42" s="90" t="s">
        <v>78</v>
      </c>
      <c r="D42" s="96" t="s">
        <v>381</v>
      </c>
      <c r="E42" s="96" t="s">
        <v>381</v>
      </c>
      <c r="F42" s="96" t="s">
        <v>381</v>
      </c>
      <c r="G42" s="96" t="s">
        <v>381</v>
      </c>
      <c r="H42" s="96" t="s">
        <v>381</v>
      </c>
      <c r="I42" s="96" t="s">
        <v>381</v>
      </c>
      <c r="J42" s="96"/>
      <c r="K42" s="96"/>
      <c r="L42" s="96"/>
      <c r="M42" s="96"/>
      <c r="N42" s="189"/>
      <c r="O42" s="164"/>
      <c r="P42" s="95"/>
      <c r="Q42" s="96"/>
      <c r="R42" s="66" t="str">
        <f>IFERROR(VLOOKUP(R$9,#REF!,62,FALSE),"")</f>
        <v/>
      </c>
      <c r="S42" s="68" t="str">
        <f>IFERROR(VLOOKUP(S$9,#REF!,62,FALSE),"")</f>
        <v/>
      </c>
      <c r="T42" s="68" t="str">
        <f>IFERROR(VLOOKUP(T$9,#REF!,62,FALSE),"")</f>
        <v/>
      </c>
      <c r="U42" s="68" t="str">
        <f>IFERROR(VLOOKUP(U$9,#REF!,62,FALSE),"")</f>
        <v/>
      </c>
      <c r="V42" s="68" t="str">
        <f>IFERROR(VLOOKUP(V$9,#REF!,62,FALSE),"")</f>
        <v/>
      </c>
      <c r="W42" s="68" t="str">
        <f>IFERROR(VLOOKUP(W$9,#REF!,62,FALSE),"")</f>
        <v/>
      </c>
      <c r="X42" s="68" t="str">
        <f>IFERROR(VLOOKUP(X$9,#REF!,62,FALSE),"")</f>
        <v/>
      </c>
      <c r="Y42" s="68" t="str">
        <f>IFERROR(VLOOKUP(Y$9,#REF!,62,FALSE),"")</f>
        <v/>
      </c>
      <c r="Z42" s="68" t="str">
        <f>IFERROR(VLOOKUP(Z$9,#REF!,62,FALSE),"")</f>
        <v/>
      </c>
      <c r="AA42" s="68" t="str">
        <f>IFERROR(VLOOKUP(AA$9,#REF!,62,FALSE),"")</f>
        <v/>
      </c>
      <c r="AB42" s="68" t="str">
        <f>IFERROR(VLOOKUP(AB$9,#REF!,62,FALSE),"")</f>
        <v/>
      </c>
      <c r="AC42" s="68" t="str">
        <f>IFERROR(VLOOKUP(ACK$9,#REF!,62,FALSE),"")</f>
        <v/>
      </c>
      <c r="AD42" s="68" t="str">
        <f>IFERROR(VLOOKUP(AD$9,#REF!,62,FALSE),"")</f>
        <v/>
      </c>
      <c r="AE42" s="68" t="str">
        <f>IFERROR(VLOOKUP(AE$9,#REF!,62,FALSE),"")</f>
        <v/>
      </c>
      <c r="AF42" s="68" t="str">
        <f>IFERROR(VLOOKUP(AF$9,#REF!,62,FALSE),"")</f>
        <v/>
      </c>
      <c r="AG42" s="68" t="str">
        <f>IFERROR(VLOOKUP(AG$9,#REF!,62,FALSE),"")</f>
        <v/>
      </c>
      <c r="AH42" s="68" t="str">
        <f>IFERROR(VLOOKUP(AH$9,#REF!,62,FALSE),"")</f>
        <v/>
      </c>
      <c r="AI42" s="71" t="e">
        <f>#REF!</f>
        <v>#REF!</v>
      </c>
      <c r="AJ42" s="72"/>
    </row>
    <row r="43" spans="1:36" ht="11.1" customHeight="1">
      <c r="A43" s="87">
        <v>28</v>
      </c>
      <c r="B43" s="64" t="s">
        <v>23</v>
      </c>
      <c r="C43" s="90" t="s">
        <v>78</v>
      </c>
      <c r="D43" s="96" t="s">
        <v>381</v>
      </c>
      <c r="E43" s="96" t="s">
        <v>381</v>
      </c>
      <c r="F43" s="96" t="s">
        <v>381</v>
      </c>
      <c r="G43" s="96" t="s">
        <v>381</v>
      </c>
      <c r="H43" s="96" t="s">
        <v>381</v>
      </c>
      <c r="I43" s="96" t="s">
        <v>381</v>
      </c>
      <c r="J43" s="96"/>
      <c r="K43" s="96"/>
      <c r="L43" s="96"/>
      <c r="M43" s="96"/>
      <c r="N43" s="189"/>
      <c r="O43" s="164"/>
      <c r="P43" s="95"/>
      <c r="Q43" s="96"/>
      <c r="R43" s="66" t="str">
        <f>IFERROR(VLOOKUP(R$9,#REF!,55,FALSE),"")</f>
        <v/>
      </c>
      <c r="S43" s="68" t="str">
        <f>IFERROR(VLOOKUP(S$9,#REF!,55,FALSE),"")</f>
        <v/>
      </c>
      <c r="T43" s="68" t="str">
        <f>IFERROR(VLOOKUP(T$9,#REF!,55,FALSE),"")</f>
        <v/>
      </c>
      <c r="U43" s="68" t="str">
        <f>IFERROR(VLOOKUP(U$9,#REF!,55,FALSE),"")</f>
        <v/>
      </c>
      <c r="V43" s="68" t="str">
        <f>IFERROR(VLOOKUP(V$9,#REF!,55,FALSE),"")</f>
        <v/>
      </c>
      <c r="W43" s="68" t="str">
        <f>IFERROR(VLOOKUP(W$9,#REF!,55,FALSE),"")</f>
        <v/>
      </c>
      <c r="X43" s="68" t="str">
        <f>IFERROR(VLOOKUP(X$9,#REF!,55,FALSE),"")</f>
        <v/>
      </c>
      <c r="Y43" s="68" t="str">
        <f>IFERROR(VLOOKUP(Y$9,#REF!,55,FALSE),"")</f>
        <v/>
      </c>
      <c r="Z43" s="68" t="str">
        <f>IFERROR(VLOOKUP(Z$9,#REF!,55,FALSE),"")</f>
        <v/>
      </c>
      <c r="AA43" s="68" t="str">
        <f>IFERROR(VLOOKUP(AA$9,#REF!,55,FALSE),"")</f>
        <v/>
      </c>
      <c r="AB43" s="68" t="str">
        <f>IFERROR(VLOOKUP(AB$9,#REF!,55,FALSE),"")</f>
        <v/>
      </c>
      <c r="AC43" s="68" t="str">
        <f>IFERROR(VLOOKUP(ACK$9,#REF!,55,FALSE),"")</f>
        <v/>
      </c>
      <c r="AD43" s="68" t="str">
        <f>IFERROR(VLOOKUP(AD$9,#REF!,55,FALSE),"")</f>
        <v/>
      </c>
      <c r="AE43" s="68" t="str">
        <f>IFERROR(VLOOKUP(AE$9,#REF!,55,FALSE),"")</f>
        <v/>
      </c>
      <c r="AF43" s="68" t="str">
        <f>IFERROR(VLOOKUP(AF$9,#REF!,55,FALSE),"")</f>
        <v/>
      </c>
      <c r="AG43" s="68" t="str">
        <f>IFERROR(VLOOKUP(AG$9,#REF!,55,FALSE),"")</f>
        <v/>
      </c>
      <c r="AH43" s="68" t="str">
        <f>IFERROR(VLOOKUP(AH$9,#REF!,55,FALSE),"")</f>
        <v/>
      </c>
      <c r="AI43" s="71" t="e">
        <f>#REF!</f>
        <v>#REF!</v>
      </c>
      <c r="AJ43" s="72"/>
    </row>
    <row r="44" spans="1:36" ht="11.1" customHeight="1">
      <c r="A44" s="87">
        <v>29</v>
      </c>
      <c r="B44" s="64" t="s">
        <v>24</v>
      </c>
      <c r="C44" s="90" t="s">
        <v>78</v>
      </c>
      <c r="D44" s="96" t="s">
        <v>400</v>
      </c>
      <c r="E44" s="96" t="s">
        <v>400</v>
      </c>
      <c r="F44" s="96">
        <v>2E-3</v>
      </c>
      <c r="G44" s="96">
        <v>1.7000000000000001E-2</v>
      </c>
      <c r="H44" s="96" t="s">
        <v>400</v>
      </c>
      <c r="I44" s="96">
        <v>3.0000000000000001E-3</v>
      </c>
      <c r="J44" s="96"/>
      <c r="K44" s="96"/>
      <c r="L44" s="96"/>
      <c r="M44" s="96"/>
      <c r="N44" s="189"/>
      <c r="O44" s="164"/>
      <c r="P44" s="95"/>
      <c r="Q44" s="96"/>
      <c r="R44" s="66" t="str">
        <f>IFERROR(VLOOKUP(R$9,#REF!,59,FALSE),"")</f>
        <v/>
      </c>
      <c r="S44" s="68" t="str">
        <f>IFERROR(VLOOKUP(S$9,#REF!,59,FALSE),"")</f>
        <v/>
      </c>
      <c r="T44" s="68" t="str">
        <f>IFERROR(VLOOKUP(T$9,#REF!,59,FALSE),"")</f>
        <v/>
      </c>
      <c r="U44" s="68" t="str">
        <f>IFERROR(VLOOKUP(U$9,#REF!,59,FALSE),"")</f>
        <v/>
      </c>
      <c r="V44" s="68" t="str">
        <f>IFERROR(VLOOKUP(V$9,#REF!,59,FALSE),"")</f>
        <v/>
      </c>
      <c r="W44" s="68" t="str">
        <f>IFERROR(VLOOKUP(W$9,#REF!,59,FALSE),"")</f>
        <v/>
      </c>
      <c r="X44" s="68" t="str">
        <f>IFERROR(VLOOKUP(X$9,#REF!,59,FALSE),"")</f>
        <v/>
      </c>
      <c r="Y44" s="68" t="str">
        <f>IFERROR(VLOOKUP(Y$9,#REF!,59,FALSE),"")</f>
        <v/>
      </c>
      <c r="Z44" s="68" t="str">
        <f>IFERROR(VLOOKUP(Z$9,#REF!,59,FALSE),"")</f>
        <v/>
      </c>
      <c r="AA44" s="68" t="str">
        <f>IFERROR(VLOOKUP(AA$9,#REF!,59,FALSE),"")</f>
        <v/>
      </c>
      <c r="AB44" s="68" t="str">
        <f>IFERROR(VLOOKUP(AB$9,#REF!,59,FALSE),"")</f>
        <v/>
      </c>
      <c r="AC44" s="68" t="str">
        <f>IFERROR(VLOOKUP(ACK$9,#REF!,59,FALSE),"")</f>
        <v/>
      </c>
      <c r="AD44" s="68" t="str">
        <f>IFERROR(VLOOKUP(AD$9,#REF!,59,FALSE),"")</f>
        <v/>
      </c>
      <c r="AE44" s="68" t="str">
        <f>IFERROR(VLOOKUP(AE$9,#REF!,59,FALSE),"")</f>
        <v/>
      </c>
      <c r="AF44" s="68" t="str">
        <f>IFERROR(VLOOKUP(AF$9,#REF!,59,FALSE),"")</f>
        <v/>
      </c>
      <c r="AG44" s="68" t="str">
        <f>IFERROR(VLOOKUP(AG$9,#REF!,59,FALSE),"")</f>
        <v/>
      </c>
      <c r="AH44" s="68" t="str">
        <f>IFERROR(VLOOKUP(AH$9,#REF!,59,FALSE),"")</f>
        <v/>
      </c>
      <c r="AI44" s="71" t="e">
        <f>#REF!</f>
        <v>#REF!</v>
      </c>
      <c r="AJ44" s="72"/>
    </row>
    <row r="45" spans="1:36" ht="11.1" customHeight="1">
      <c r="A45" s="87">
        <v>30</v>
      </c>
      <c r="B45" s="64" t="s">
        <v>25</v>
      </c>
      <c r="C45" s="90" t="s">
        <v>78</v>
      </c>
      <c r="D45" s="96" t="s">
        <v>381</v>
      </c>
      <c r="E45" s="96" t="s">
        <v>381</v>
      </c>
      <c r="F45" s="96" t="s">
        <v>381</v>
      </c>
      <c r="G45" s="96" t="s">
        <v>381</v>
      </c>
      <c r="H45" s="96" t="s">
        <v>381</v>
      </c>
      <c r="I45" s="96" t="s">
        <v>381</v>
      </c>
      <c r="J45" s="96"/>
      <c r="K45" s="96"/>
      <c r="L45" s="96"/>
      <c r="M45" s="96"/>
      <c r="N45" s="189"/>
      <c r="O45" s="164"/>
      <c r="P45" s="95"/>
      <c r="Q45" s="96"/>
      <c r="R45" s="66" t="str">
        <f>IFERROR(VLOOKUP(R$9,#REF!,53,FALSE),"")</f>
        <v/>
      </c>
      <c r="S45" s="68" t="str">
        <f>IFERROR(VLOOKUP(S$9,#REF!,53,FALSE),"")</f>
        <v/>
      </c>
      <c r="T45" s="68" t="str">
        <f>IFERROR(VLOOKUP(T$9,#REF!,53,FALSE),"")</f>
        <v/>
      </c>
      <c r="U45" s="68" t="str">
        <f>IFERROR(VLOOKUP(U$9,#REF!,53,FALSE),"")</f>
        <v/>
      </c>
      <c r="V45" s="68" t="str">
        <f>IFERROR(VLOOKUP(V$9,#REF!,53,FALSE),"")</f>
        <v/>
      </c>
      <c r="W45" s="68" t="str">
        <f>IFERROR(VLOOKUP(W$9,#REF!,53,FALSE),"")</f>
        <v/>
      </c>
      <c r="X45" s="68" t="str">
        <f>IFERROR(VLOOKUP(X$9,#REF!,53,FALSE),"")</f>
        <v/>
      </c>
      <c r="Y45" s="68" t="str">
        <f>IFERROR(VLOOKUP(Y$9,#REF!,53,FALSE),"")</f>
        <v/>
      </c>
      <c r="Z45" s="68" t="str">
        <f>IFERROR(VLOOKUP(Z$9,#REF!,53,FALSE),"")</f>
        <v/>
      </c>
      <c r="AA45" s="68" t="str">
        <f>IFERROR(VLOOKUP(AA$9,#REF!,53,FALSE),"")</f>
        <v/>
      </c>
      <c r="AB45" s="68" t="str">
        <f>IFERROR(VLOOKUP(AB$9,#REF!,53,FALSE),"")</f>
        <v/>
      </c>
      <c r="AC45" s="68" t="str">
        <f>IFERROR(VLOOKUP(ACK$9,#REF!,53,FALSE),"")</f>
        <v/>
      </c>
      <c r="AD45" s="68" t="str">
        <f>IFERROR(VLOOKUP(AD$9,#REF!,53,FALSE),"")</f>
        <v/>
      </c>
      <c r="AE45" s="68" t="str">
        <f>IFERROR(VLOOKUP(AE$9,#REF!,53,FALSE),"")</f>
        <v/>
      </c>
      <c r="AF45" s="68" t="str">
        <f>IFERROR(VLOOKUP(AF$9,#REF!,53,FALSE),"")</f>
        <v/>
      </c>
      <c r="AG45" s="68" t="str">
        <f>IFERROR(VLOOKUP(AG$9,#REF!,53,FALSE),"")</f>
        <v/>
      </c>
      <c r="AH45" s="68" t="str">
        <f>IFERROR(VLOOKUP(AH$9,#REF!,53,FALSE),"")</f>
        <v/>
      </c>
      <c r="AI45" s="71" t="e">
        <f>#REF!</f>
        <v>#REF!</v>
      </c>
      <c r="AJ45" s="72"/>
    </row>
    <row r="46" spans="1:36" ht="11.1" customHeight="1">
      <c r="A46" s="87">
        <v>31</v>
      </c>
      <c r="B46" s="64" t="s">
        <v>26</v>
      </c>
      <c r="C46" s="90" t="s">
        <v>78</v>
      </c>
      <c r="D46" s="96" t="s">
        <v>381</v>
      </c>
      <c r="E46" s="96" t="s">
        <v>381</v>
      </c>
      <c r="F46" s="96" t="s">
        <v>381</v>
      </c>
      <c r="G46" s="96" t="s">
        <v>381</v>
      </c>
      <c r="H46" s="96" t="s">
        <v>381</v>
      </c>
      <c r="I46" s="96" t="s">
        <v>381</v>
      </c>
      <c r="J46" s="96"/>
      <c r="K46" s="96"/>
      <c r="L46" s="96"/>
      <c r="M46" s="96"/>
      <c r="N46" s="189"/>
      <c r="O46" s="164"/>
      <c r="P46" s="95"/>
      <c r="Q46" s="96"/>
      <c r="R46" s="66" t="str">
        <f>IFERROR(VLOOKUP(R$9,#REF!,54,FALSE),"")</f>
        <v/>
      </c>
      <c r="S46" s="68" t="str">
        <f>IFERROR(VLOOKUP(S$9,#REF!,54,FALSE),"")</f>
        <v/>
      </c>
      <c r="T46" s="68" t="str">
        <f>IFERROR(VLOOKUP(T$9,#REF!,54,FALSE),"")</f>
        <v/>
      </c>
      <c r="U46" s="68" t="str">
        <f>IFERROR(VLOOKUP(U$9,#REF!,54,FALSE),"")</f>
        <v/>
      </c>
      <c r="V46" s="68" t="str">
        <f>IFERROR(VLOOKUP(V$9,#REF!,54,FALSE),"")</f>
        <v/>
      </c>
      <c r="W46" s="68" t="str">
        <f>IFERROR(VLOOKUP(W$9,#REF!,54,FALSE),"")</f>
        <v/>
      </c>
      <c r="X46" s="68" t="str">
        <f>IFERROR(VLOOKUP(X$9,#REF!,54,FALSE),"")</f>
        <v/>
      </c>
      <c r="Y46" s="68" t="str">
        <f>IFERROR(VLOOKUP(Y$9,#REF!,54,FALSE),"")</f>
        <v/>
      </c>
      <c r="Z46" s="68" t="str">
        <f>IFERROR(VLOOKUP(Z$9,#REF!,54,FALSE),"")</f>
        <v/>
      </c>
      <c r="AA46" s="68" t="str">
        <f>IFERROR(VLOOKUP(AA$9,#REF!,54,FALSE),"")</f>
        <v/>
      </c>
      <c r="AB46" s="68" t="str">
        <f>IFERROR(VLOOKUP(AB$9,#REF!,54,FALSE),"")</f>
        <v/>
      </c>
      <c r="AC46" s="68" t="str">
        <f>IFERROR(VLOOKUP(ACK$9,#REF!,54,FALSE),"")</f>
        <v/>
      </c>
      <c r="AD46" s="68" t="str">
        <f>IFERROR(VLOOKUP(AD$9,#REF!,54,FALSE),"")</f>
        <v/>
      </c>
      <c r="AE46" s="68" t="str">
        <f>IFERROR(VLOOKUP(AE$9,#REF!,54,FALSE),"")</f>
        <v/>
      </c>
      <c r="AF46" s="68" t="str">
        <f>IFERROR(VLOOKUP(AF$9,#REF!,54,FALSE),"")</f>
        <v/>
      </c>
      <c r="AG46" s="68" t="str">
        <f>IFERROR(VLOOKUP(AG$9,#REF!,54,FALSE),"")</f>
        <v/>
      </c>
      <c r="AH46" s="68" t="str">
        <f>IFERROR(VLOOKUP(AH$9,#REF!,54,FALSE),"")</f>
        <v/>
      </c>
      <c r="AI46" s="71" t="e">
        <f>#REF!</f>
        <v>#REF!</v>
      </c>
      <c r="AJ46" s="72"/>
    </row>
    <row r="47" spans="1:36" ht="11.1" customHeight="1">
      <c r="A47" s="87">
        <v>32</v>
      </c>
      <c r="B47" s="64" t="s">
        <v>27</v>
      </c>
      <c r="C47" s="90" t="s">
        <v>78</v>
      </c>
      <c r="D47" s="96" t="s">
        <v>401</v>
      </c>
      <c r="E47" s="96" t="s">
        <v>401</v>
      </c>
      <c r="F47" s="96" t="s">
        <v>401</v>
      </c>
      <c r="G47" s="96" t="s">
        <v>401</v>
      </c>
      <c r="H47" s="96" t="s">
        <v>401</v>
      </c>
      <c r="I47" s="96" t="s">
        <v>401</v>
      </c>
      <c r="J47" s="96"/>
      <c r="K47" s="96"/>
      <c r="L47" s="96"/>
      <c r="M47" s="96"/>
      <c r="N47" s="189"/>
      <c r="O47" s="164"/>
      <c r="P47" s="95"/>
      <c r="Q47" s="96"/>
      <c r="R47" s="66" t="str">
        <f>IFERROR(VLOOKUP(R$9,#REF!,65,FALSE),"")</f>
        <v/>
      </c>
      <c r="S47" s="68" t="str">
        <f>IFERROR(VLOOKUP(S$9,#REF!,65,FALSE),"")</f>
        <v/>
      </c>
      <c r="T47" s="68" t="str">
        <f>IFERROR(VLOOKUP(T$9,#REF!,65,FALSE),"")</f>
        <v/>
      </c>
      <c r="U47" s="68" t="str">
        <f>IFERROR(VLOOKUP(U$9,#REF!,65,FALSE),"")</f>
        <v/>
      </c>
      <c r="V47" s="68" t="str">
        <f>IFERROR(VLOOKUP(V$9,#REF!,65,FALSE),"")</f>
        <v/>
      </c>
      <c r="W47" s="68" t="str">
        <f>IFERROR(VLOOKUP(W$9,#REF!,65,FALSE),"")</f>
        <v/>
      </c>
      <c r="X47" s="68" t="str">
        <f>IFERROR(VLOOKUP(X$9,#REF!,65,FALSE),"")</f>
        <v/>
      </c>
      <c r="Y47" s="68" t="str">
        <f>IFERROR(VLOOKUP(Y$9,#REF!,65,FALSE),"")</f>
        <v/>
      </c>
      <c r="Z47" s="68" t="str">
        <f>IFERROR(VLOOKUP(Z$9,#REF!,65,FALSE),"")</f>
        <v/>
      </c>
      <c r="AA47" s="68" t="str">
        <f>IFERROR(VLOOKUP(AA$9,#REF!,65,FALSE),"")</f>
        <v/>
      </c>
      <c r="AB47" s="68" t="str">
        <f>IFERROR(VLOOKUP(AB$9,#REF!,65,FALSE),"")</f>
        <v/>
      </c>
      <c r="AC47" s="68" t="str">
        <f>IFERROR(VLOOKUP(ACK$9,#REF!,65,FALSE),"")</f>
        <v/>
      </c>
      <c r="AD47" s="68" t="str">
        <f>IFERROR(VLOOKUP(AD$9,#REF!,65,FALSE),"")</f>
        <v/>
      </c>
      <c r="AE47" s="68" t="str">
        <f>IFERROR(VLOOKUP(AE$9,#REF!,65,FALSE),"")</f>
        <v/>
      </c>
      <c r="AF47" s="68" t="str">
        <f>IFERROR(VLOOKUP(AF$9,#REF!,65,FALSE),"")</f>
        <v/>
      </c>
      <c r="AG47" s="68" t="str">
        <f>IFERROR(VLOOKUP(AG$9,#REF!,65,FALSE),"")</f>
        <v/>
      </c>
      <c r="AH47" s="68" t="str">
        <f>IFERROR(VLOOKUP(AH$9,#REF!,65,FALSE),"")</f>
        <v/>
      </c>
      <c r="AI47" s="71" t="e">
        <f>#REF!</f>
        <v>#REF!</v>
      </c>
      <c r="AJ47" s="72"/>
    </row>
    <row r="48" spans="1:36" ht="11.1" customHeight="1">
      <c r="A48" s="87">
        <v>33</v>
      </c>
      <c r="B48" s="64" t="s">
        <v>28</v>
      </c>
      <c r="C48" s="90" t="s">
        <v>78</v>
      </c>
      <c r="D48" s="96" t="s">
        <v>381</v>
      </c>
      <c r="E48" s="96" t="s">
        <v>381</v>
      </c>
      <c r="F48" s="96" t="s">
        <v>381</v>
      </c>
      <c r="G48" s="96" t="s">
        <v>381</v>
      </c>
      <c r="H48" s="96" t="s">
        <v>381</v>
      </c>
      <c r="I48" s="96" t="s">
        <v>381</v>
      </c>
      <c r="J48" s="96"/>
      <c r="K48" s="96"/>
      <c r="L48" s="96"/>
      <c r="M48" s="96"/>
      <c r="N48" s="189"/>
      <c r="O48" s="164"/>
      <c r="P48" s="95"/>
      <c r="Q48" s="96"/>
      <c r="R48" s="66" t="str">
        <f>IFERROR(VLOOKUP(R$9,#REF!,18,FALSE),"")</f>
        <v/>
      </c>
      <c r="S48" s="68" t="str">
        <f>IFERROR(VLOOKUP(S$9,#REF!,18,FALSE),"")</f>
        <v/>
      </c>
      <c r="T48" s="68" t="str">
        <f>IFERROR(VLOOKUP(T$9,#REF!,18,FALSE),"")</f>
        <v/>
      </c>
      <c r="U48" s="68" t="str">
        <f>IFERROR(VLOOKUP(U$9,#REF!,18,FALSE),"")</f>
        <v/>
      </c>
      <c r="V48" s="68" t="str">
        <f>IFERROR(VLOOKUP(V$9,#REF!,18,FALSE),"")</f>
        <v/>
      </c>
      <c r="W48" s="68" t="str">
        <f>IFERROR(VLOOKUP(W$9,#REF!,18,FALSE),"")</f>
        <v/>
      </c>
      <c r="X48" s="68" t="str">
        <f>IFERROR(VLOOKUP(X$9,#REF!,18,FALSE),"")</f>
        <v/>
      </c>
      <c r="Y48" s="68" t="str">
        <f>IFERROR(VLOOKUP(Y$9,#REF!,18,FALSE),"")</f>
        <v/>
      </c>
      <c r="Z48" s="68" t="str">
        <f>IFERROR(VLOOKUP(Z$9,#REF!,18,FALSE),"")</f>
        <v/>
      </c>
      <c r="AA48" s="68" t="str">
        <f>IFERROR(VLOOKUP(AA$9,#REF!,18,FALSE),"")</f>
        <v/>
      </c>
      <c r="AB48" s="68" t="str">
        <f>IFERROR(VLOOKUP(AB$9,#REF!,18,FALSE),"")</f>
        <v/>
      </c>
      <c r="AC48" s="68" t="str">
        <f>IFERROR(VLOOKUP(ACK$9,#REF!,18,FALSE),"")</f>
        <v/>
      </c>
      <c r="AD48" s="68" t="str">
        <f>IFERROR(VLOOKUP(AD$9,#REF!,18,FALSE),"")</f>
        <v/>
      </c>
      <c r="AE48" s="68" t="str">
        <f>IFERROR(VLOOKUP(AE$9,#REF!,18,FALSE),"")</f>
        <v/>
      </c>
      <c r="AF48" s="68" t="str">
        <f>IFERROR(VLOOKUP(AF$9,#REF!,18,FALSE),"")</f>
        <v/>
      </c>
      <c r="AG48" s="68" t="str">
        <f>IFERROR(VLOOKUP(AG$9,#REF!,18,FALSE),"")</f>
        <v/>
      </c>
      <c r="AH48" s="68" t="str">
        <f>IFERROR(VLOOKUP(AH$9,#REF!,18,FALSE),"")</f>
        <v/>
      </c>
      <c r="AI48" s="71" t="e">
        <f>#REF!</f>
        <v>#REF!</v>
      </c>
      <c r="AJ48" s="72"/>
    </row>
    <row r="49" spans="1:36" ht="11.1" customHeight="1">
      <c r="A49" s="87">
        <v>34</v>
      </c>
      <c r="B49" s="64" t="s">
        <v>29</v>
      </c>
      <c r="C49" s="90" t="s">
        <v>78</v>
      </c>
      <c r="D49" s="98" t="s">
        <v>381</v>
      </c>
      <c r="E49" s="98" t="s">
        <v>381</v>
      </c>
      <c r="F49" s="98" t="s">
        <v>381</v>
      </c>
      <c r="G49" s="98" t="s">
        <v>381</v>
      </c>
      <c r="H49" s="98" t="s">
        <v>381</v>
      </c>
      <c r="I49" s="98" t="s">
        <v>381</v>
      </c>
      <c r="J49" s="98"/>
      <c r="K49" s="98"/>
      <c r="L49" s="98"/>
      <c r="M49" s="98"/>
      <c r="N49" s="190"/>
      <c r="O49" s="165"/>
      <c r="P49" s="97"/>
      <c r="Q49" s="98"/>
      <c r="R49" s="66" t="str">
        <f>IFERROR(VLOOKUP(R$9,#REF!,19,FALSE),"")</f>
        <v/>
      </c>
      <c r="S49" s="68" t="str">
        <f>IFERROR(VLOOKUP(S$9,#REF!,19,FALSE),"")</f>
        <v/>
      </c>
      <c r="T49" s="68" t="str">
        <f>IFERROR(VLOOKUP(T$9,#REF!,19,FALSE),"")</f>
        <v/>
      </c>
      <c r="U49" s="68" t="str">
        <f>IFERROR(VLOOKUP(U$9,#REF!,19,FALSE),"")</f>
        <v/>
      </c>
      <c r="V49" s="68" t="str">
        <f>IFERROR(VLOOKUP(V$9,#REF!,19,FALSE),"")</f>
        <v/>
      </c>
      <c r="W49" s="68" t="str">
        <f>IFERROR(VLOOKUP(W$9,#REF!,19,FALSE),"")</f>
        <v/>
      </c>
      <c r="X49" s="68" t="str">
        <f>IFERROR(VLOOKUP(X$9,#REF!,19,FALSE),"")</f>
        <v/>
      </c>
      <c r="Y49" s="68" t="str">
        <f>IFERROR(VLOOKUP(Y$9,#REF!,19,FALSE),"")</f>
        <v/>
      </c>
      <c r="Z49" s="68" t="str">
        <f>IFERROR(VLOOKUP(Z$9,#REF!,19,FALSE),"")</f>
        <v/>
      </c>
      <c r="AA49" s="68" t="str">
        <f>IFERROR(VLOOKUP(AA$9,#REF!,19,FALSE),"")</f>
        <v/>
      </c>
      <c r="AB49" s="68" t="str">
        <f>IFERROR(VLOOKUP(AB$9,#REF!,19,FALSE),"")</f>
        <v/>
      </c>
      <c r="AC49" s="68" t="str">
        <f>IFERROR(VLOOKUP(ACK$9,#REF!,19,FALSE),"")</f>
        <v/>
      </c>
      <c r="AD49" s="68" t="str">
        <f>IFERROR(VLOOKUP(AD$9,#REF!,19,FALSE),"")</f>
        <v/>
      </c>
      <c r="AE49" s="68" t="str">
        <f>IFERROR(VLOOKUP(AE$9,#REF!,19,FALSE),"")</f>
        <v/>
      </c>
      <c r="AF49" s="68" t="str">
        <f>IFERROR(VLOOKUP(AF$9,#REF!,19,FALSE),"")</f>
        <v/>
      </c>
      <c r="AG49" s="68" t="str">
        <f>IFERROR(VLOOKUP(AG$9,#REF!,19,FALSE),"")</f>
        <v/>
      </c>
      <c r="AH49" s="68" t="str">
        <f>IFERROR(VLOOKUP(AH$9,#REF!,19,FALSE),"")</f>
        <v/>
      </c>
      <c r="AI49" s="71" t="e">
        <f>#REF!</f>
        <v>#REF!</v>
      </c>
      <c r="AJ49" s="72"/>
    </row>
    <row r="50" spans="1:36" ht="11.1" customHeight="1">
      <c r="A50" s="87">
        <v>35</v>
      </c>
      <c r="B50" s="64" t="s">
        <v>30</v>
      </c>
      <c r="C50" s="90" t="s">
        <v>78</v>
      </c>
      <c r="D50" s="98" t="s">
        <v>381</v>
      </c>
      <c r="E50" s="98" t="s">
        <v>381</v>
      </c>
      <c r="F50" s="98" t="s">
        <v>381</v>
      </c>
      <c r="G50" s="98" t="s">
        <v>381</v>
      </c>
      <c r="H50" s="98" t="s">
        <v>381</v>
      </c>
      <c r="I50" s="98" t="s">
        <v>381</v>
      </c>
      <c r="J50" s="98"/>
      <c r="K50" s="98"/>
      <c r="L50" s="98"/>
      <c r="M50" s="98"/>
      <c r="N50" s="190"/>
      <c r="O50" s="165"/>
      <c r="P50" s="97"/>
      <c r="Q50" s="98"/>
      <c r="R50" s="66" t="str">
        <f>IFERROR(VLOOKUP(R$9,#REF!,20,FALSE),"")</f>
        <v/>
      </c>
      <c r="S50" s="68" t="str">
        <f>IFERROR(VLOOKUP(S$9,#REF!,20,FALSE),"")</f>
        <v/>
      </c>
      <c r="T50" s="68" t="str">
        <f>IFERROR(VLOOKUP(T$9,#REF!,20,FALSE),"")</f>
        <v/>
      </c>
      <c r="U50" s="68" t="str">
        <f>IFERROR(VLOOKUP(U$9,#REF!,20,FALSE),"")</f>
        <v/>
      </c>
      <c r="V50" s="68" t="str">
        <f>IFERROR(VLOOKUP(V$9,#REF!,20,FALSE),"")</f>
        <v/>
      </c>
      <c r="W50" s="68" t="str">
        <f>IFERROR(VLOOKUP(W$9,#REF!,20,FALSE),"")</f>
        <v/>
      </c>
      <c r="X50" s="68" t="str">
        <f>IFERROR(VLOOKUP(X$9,#REF!,20,FALSE),"")</f>
        <v/>
      </c>
      <c r="Y50" s="68" t="str">
        <f>IFERROR(VLOOKUP(Y$9,#REF!,20,FALSE),"")</f>
        <v/>
      </c>
      <c r="Z50" s="68" t="str">
        <f>IFERROR(VLOOKUP(Z$9,#REF!,20,FALSE),"")</f>
        <v/>
      </c>
      <c r="AA50" s="68" t="str">
        <f>IFERROR(VLOOKUP(AA$9,#REF!,20,FALSE),"")</f>
        <v/>
      </c>
      <c r="AB50" s="68" t="str">
        <f>IFERROR(VLOOKUP(AB$9,#REF!,20,FALSE),"")</f>
        <v/>
      </c>
      <c r="AC50" s="68" t="str">
        <f>IFERROR(VLOOKUP(ACK$9,#REF!,20,FALSE),"")</f>
        <v/>
      </c>
      <c r="AD50" s="68" t="str">
        <f>IFERROR(VLOOKUP(AD$9,#REF!,20,FALSE),"")</f>
        <v/>
      </c>
      <c r="AE50" s="68" t="str">
        <f>IFERROR(VLOOKUP(AE$9,#REF!,20,FALSE),"")</f>
        <v/>
      </c>
      <c r="AF50" s="68" t="str">
        <f>IFERROR(VLOOKUP(AF$9,#REF!,20,FALSE),"")</f>
        <v/>
      </c>
      <c r="AG50" s="68" t="str">
        <f>IFERROR(VLOOKUP(AG$9,#REF!,20,FALSE),"")</f>
        <v/>
      </c>
      <c r="AH50" s="68" t="str">
        <f>IFERROR(VLOOKUP(AH$9,#REF!,20,FALSE),"")</f>
        <v/>
      </c>
      <c r="AI50" s="71" t="e">
        <f>#REF!</f>
        <v>#REF!</v>
      </c>
      <c r="AJ50" s="72"/>
    </row>
    <row r="51" spans="1:36" ht="11.1" customHeight="1">
      <c r="A51" s="87">
        <v>36</v>
      </c>
      <c r="B51" s="64" t="s">
        <v>31</v>
      </c>
      <c r="C51" s="90" t="s">
        <v>78</v>
      </c>
      <c r="D51" s="96" t="s">
        <v>381</v>
      </c>
      <c r="E51" s="96" t="s">
        <v>381</v>
      </c>
      <c r="F51" s="96" t="s">
        <v>381</v>
      </c>
      <c r="G51" s="96" t="s">
        <v>381</v>
      </c>
      <c r="H51" s="96" t="s">
        <v>381</v>
      </c>
      <c r="I51" s="96" t="s">
        <v>381</v>
      </c>
      <c r="J51" s="96"/>
      <c r="K51" s="96"/>
      <c r="L51" s="96"/>
      <c r="M51" s="96"/>
      <c r="N51" s="189"/>
      <c r="O51" s="164"/>
      <c r="P51" s="95"/>
      <c r="Q51" s="96"/>
      <c r="R51" s="66" t="str">
        <f>IFERROR(VLOOKUP(R$9,#REF!,21,FALSE),"")</f>
        <v/>
      </c>
      <c r="S51" s="68" t="str">
        <f>IFERROR(VLOOKUP(S$9,#REF!,21,FALSE),"")</f>
        <v/>
      </c>
      <c r="T51" s="68" t="str">
        <f>IFERROR(VLOOKUP(T$9,#REF!,21,FALSE),"")</f>
        <v/>
      </c>
      <c r="U51" s="68" t="str">
        <f>IFERROR(VLOOKUP(U$9,#REF!,21,FALSE),"")</f>
        <v/>
      </c>
      <c r="V51" s="68" t="str">
        <f>IFERROR(VLOOKUP(V$9,#REF!,21,FALSE),"")</f>
        <v/>
      </c>
      <c r="W51" s="68" t="str">
        <f>IFERROR(VLOOKUP(W$9,#REF!,21,FALSE),"")</f>
        <v/>
      </c>
      <c r="X51" s="68" t="str">
        <f>IFERROR(VLOOKUP(X$9,#REF!,21,FALSE),"")</f>
        <v/>
      </c>
      <c r="Y51" s="68" t="str">
        <f>IFERROR(VLOOKUP(Y$9,#REF!,21,FALSE),"")</f>
        <v/>
      </c>
      <c r="Z51" s="68" t="str">
        <f>IFERROR(VLOOKUP(Z$9,#REF!,21,FALSE),"")</f>
        <v/>
      </c>
      <c r="AA51" s="68" t="str">
        <f>IFERROR(VLOOKUP(AA$9,#REF!,21,FALSE),"")</f>
        <v/>
      </c>
      <c r="AB51" s="68" t="str">
        <f>IFERROR(VLOOKUP(AB$9,#REF!,21,FALSE),"")</f>
        <v/>
      </c>
      <c r="AC51" s="68" t="str">
        <f>IFERROR(VLOOKUP(ACK$9,#REF!,21,FALSE),"")</f>
        <v/>
      </c>
      <c r="AD51" s="68" t="str">
        <f>IFERROR(VLOOKUP(AD$9,#REF!,21,FALSE),"")</f>
        <v/>
      </c>
      <c r="AE51" s="68" t="str">
        <f>IFERROR(VLOOKUP(AE$9,#REF!,21,FALSE),"")</f>
        <v/>
      </c>
      <c r="AF51" s="68" t="str">
        <f>IFERROR(VLOOKUP(AF$9,#REF!,21,FALSE),"")</f>
        <v/>
      </c>
      <c r="AG51" s="68" t="str">
        <f>IFERROR(VLOOKUP(AG$9,#REF!,21,FALSE),"")</f>
        <v/>
      </c>
      <c r="AH51" s="68" t="str">
        <f>IFERROR(VLOOKUP(AH$9,#REF!,21,FALSE),"")</f>
        <v/>
      </c>
      <c r="AI51" s="71" t="e">
        <f>#REF!</f>
        <v>#REF!</v>
      </c>
      <c r="AJ51" s="72"/>
    </row>
    <row r="52" spans="1:36" ht="11.1" customHeight="1">
      <c r="A52" s="87">
        <v>37</v>
      </c>
      <c r="B52" s="64" t="s">
        <v>32</v>
      </c>
      <c r="C52" s="90" t="s">
        <v>78</v>
      </c>
      <c r="D52" s="70">
        <v>3.1</v>
      </c>
      <c r="E52" s="70">
        <v>3</v>
      </c>
      <c r="F52" s="70">
        <v>6.5</v>
      </c>
      <c r="G52" s="70">
        <v>3.1</v>
      </c>
      <c r="H52" s="70">
        <v>3.6</v>
      </c>
      <c r="I52" s="70">
        <v>3.6</v>
      </c>
      <c r="J52" s="70"/>
      <c r="K52" s="70"/>
      <c r="L52" s="70"/>
      <c r="M52" s="70"/>
      <c r="N52" s="184"/>
      <c r="O52" s="126"/>
      <c r="P52" s="69"/>
      <c r="Q52" s="70"/>
      <c r="R52" s="66" t="str">
        <f>IFERROR(VLOOKUP(R$9,#REF!,37,FALSE),"")</f>
        <v/>
      </c>
      <c r="S52" s="68" t="str">
        <f>IFERROR(VLOOKUP(S$9,#REF!,37,FALSE),"")</f>
        <v/>
      </c>
      <c r="T52" s="68" t="str">
        <f>IFERROR(VLOOKUP(T$9,#REF!,37,FALSE),"")</f>
        <v/>
      </c>
      <c r="U52" s="68" t="str">
        <f>IFERROR(VLOOKUP(U$9,#REF!,37,FALSE),"")</f>
        <v/>
      </c>
      <c r="V52" s="68" t="str">
        <f>IFERROR(VLOOKUP(V$9,#REF!,37,FALSE),"")</f>
        <v/>
      </c>
      <c r="W52" s="68" t="str">
        <f>IFERROR(VLOOKUP(W$9,#REF!,37,FALSE),"")</f>
        <v/>
      </c>
      <c r="X52" s="68" t="str">
        <f>IFERROR(VLOOKUP(X$9,#REF!,37,FALSE),"")</f>
        <v/>
      </c>
      <c r="Y52" s="68" t="str">
        <f>IFERROR(VLOOKUP(Y$9,#REF!,37,FALSE),"")</f>
        <v/>
      </c>
      <c r="Z52" s="68" t="str">
        <f>IFERROR(VLOOKUP(Z$9,#REF!,37,FALSE),"")</f>
        <v/>
      </c>
      <c r="AA52" s="68" t="str">
        <f>IFERROR(VLOOKUP(AA$9,#REF!,37,FALSE),"")</f>
        <v/>
      </c>
      <c r="AB52" s="68" t="str">
        <f>IFERROR(VLOOKUP(AB$9,#REF!,37,FALSE),"")</f>
        <v/>
      </c>
      <c r="AC52" s="68" t="str">
        <f>IFERROR(VLOOKUP(ACK$9,#REF!,37,FALSE),"")</f>
        <v/>
      </c>
      <c r="AD52" s="68" t="str">
        <f>IFERROR(VLOOKUP(AD$9,#REF!,37,FALSE),"")</f>
        <v/>
      </c>
      <c r="AE52" s="68" t="str">
        <f>IFERROR(VLOOKUP(AE$9,#REF!,37,FALSE),"")</f>
        <v/>
      </c>
      <c r="AF52" s="68" t="str">
        <f>IFERROR(VLOOKUP(AF$9,#REF!,37,FALSE),"")</f>
        <v/>
      </c>
      <c r="AG52" s="68" t="str">
        <f>IFERROR(VLOOKUP(AG$9,#REF!,37,FALSE),"")</f>
        <v/>
      </c>
      <c r="AH52" s="68" t="str">
        <f>IFERROR(VLOOKUP(AH$9,#REF!,37,FALSE),"")</f>
        <v/>
      </c>
      <c r="AI52" s="71" t="e">
        <f>#REF!</f>
        <v>#REF!</v>
      </c>
      <c r="AJ52" s="72"/>
    </row>
    <row r="53" spans="1:36" ht="11.1" customHeight="1">
      <c r="A53" s="87">
        <v>38</v>
      </c>
      <c r="B53" s="64" t="s">
        <v>34</v>
      </c>
      <c r="C53" s="90" t="s">
        <v>78</v>
      </c>
      <c r="D53" s="96" t="s">
        <v>381</v>
      </c>
      <c r="E53" s="96" t="s">
        <v>381</v>
      </c>
      <c r="F53" s="96" t="s">
        <v>381</v>
      </c>
      <c r="G53" s="96" t="s">
        <v>381</v>
      </c>
      <c r="H53" s="96" t="s">
        <v>381</v>
      </c>
      <c r="I53" s="96" t="s">
        <v>381</v>
      </c>
      <c r="J53" s="96"/>
      <c r="K53" s="96"/>
      <c r="L53" s="96"/>
      <c r="M53" s="96"/>
      <c r="N53" s="189"/>
      <c r="O53" s="164"/>
      <c r="P53" s="95"/>
      <c r="Q53" s="96"/>
      <c r="R53" s="66" t="str">
        <f>IFERROR(VLOOKUP(R$9,#REF!,22,FALSE),"")</f>
        <v/>
      </c>
      <c r="S53" s="68" t="str">
        <f>IFERROR(VLOOKUP(S$9,#REF!,22,FALSE),"")</f>
        <v/>
      </c>
      <c r="T53" s="68" t="str">
        <f>IFERROR(VLOOKUP(T$9,#REF!,22,FALSE),"")</f>
        <v/>
      </c>
      <c r="U53" s="68" t="str">
        <f>IFERROR(VLOOKUP(U$9,#REF!,22,FALSE),"")</f>
        <v/>
      </c>
      <c r="V53" s="68" t="str">
        <f>IFERROR(VLOOKUP(V$9,#REF!,22,FALSE),"")</f>
        <v/>
      </c>
      <c r="W53" s="68" t="str">
        <f>IFERROR(VLOOKUP(W$9,#REF!,22,FALSE),"")</f>
        <v/>
      </c>
      <c r="X53" s="68" t="str">
        <f>IFERROR(VLOOKUP(X$9,#REF!,22,FALSE),"")</f>
        <v/>
      </c>
      <c r="Y53" s="68" t="str">
        <f>IFERROR(VLOOKUP(Y$9,#REF!,22,FALSE),"")</f>
        <v/>
      </c>
      <c r="Z53" s="68" t="str">
        <f>IFERROR(VLOOKUP(Z$9,#REF!,22,FALSE),"")</f>
        <v/>
      </c>
      <c r="AA53" s="68" t="str">
        <f>IFERROR(VLOOKUP(AA$9,#REF!,22,FALSE),"")</f>
        <v/>
      </c>
      <c r="AB53" s="68" t="str">
        <f>IFERROR(VLOOKUP(AB$9,#REF!,22,FALSE),"")</f>
        <v/>
      </c>
      <c r="AC53" s="68" t="str">
        <f>IFERROR(VLOOKUP(ACK$9,#REF!,22,FALSE),"")</f>
        <v/>
      </c>
      <c r="AD53" s="68" t="str">
        <f>IFERROR(VLOOKUP(AD$9,#REF!,22,FALSE),"")</f>
        <v/>
      </c>
      <c r="AE53" s="68" t="str">
        <f>IFERROR(VLOOKUP(AE$9,#REF!,22,FALSE),"")</f>
        <v/>
      </c>
      <c r="AF53" s="68" t="str">
        <f>IFERROR(VLOOKUP(AF$9,#REF!,22,FALSE),"")</f>
        <v/>
      </c>
      <c r="AG53" s="68" t="str">
        <f>IFERROR(VLOOKUP(AG$9,#REF!,22,FALSE),"")</f>
        <v/>
      </c>
      <c r="AH53" s="68" t="str">
        <f>IFERROR(VLOOKUP(AH$9,#REF!,22,FALSE),"")</f>
        <v/>
      </c>
      <c r="AI53" s="71" t="e">
        <f>#REF!</f>
        <v>#REF!</v>
      </c>
      <c r="AJ53" s="72"/>
    </row>
    <row r="54" spans="1:36" ht="11.1" customHeight="1">
      <c r="A54" s="87">
        <v>39</v>
      </c>
      <c r="B54" s="64" t="s">
        <v>35</v>
      </c>
      <c r="C54" s="90" t="s">
        <v>78</v>
      </c>
      <c r="D54" s="70">
        <v>2.9</v>
      </c>
      <c r="E54" s="70">
        <v>3.1</v>
      </c>
      <c r="F54" s="70">
        <v>5.5</v>
      </c>
      <c r="G54" s="70">
        <v>2.6</v>
      </c>
      <c r="H54" s="70">
        <v>2.5</v>
      </c>
      <c r="I54" s="70">
        <v>2.6</v>
      </c>
      <c r="J54" s="70"/>
      <c r="K54" s="70"/>
      <c r="L54" s="70"/>
      <c r="M54" s="70"/>
      <c r="N54" s="184"/>
      <c r="O54" s="126"/>
      <c r="P54" s="69"/>
      <c r="Q54" s="70"/>
      <c r="R54" s="66" t="str">
        <f>IFERROR(VLOOKUP(R$9,#REF!,32,FALSE),"")</f>
        <v/>
      </c>
      <c r="S54" s="68" t="str">
        <f>IFERROR(VLOOKUP(S$9,#REF!,32,FALSE),"")</f>
        <v/>
      </c>
      <c r="T54" s="68" t="str">
        <f>IFERROR(VLOOKUP(T$9,#REF!,32,FALSE),"")</f>
        <v/>
      </c>
      <c r="U54" s="68" t="str">
        <f>IFERROR(VLOOKUP(U$9,#REF!,32,FALSE),"")</f>
        <v/>
      </c>
      <c r="V54" s="68" t="str">
        <f>IFERROR(VLOOKUP(V$9,#REF!,32,FALSE),"")</f>
        <v/>
      </c>
      <c r="W54" s="68" t="str">
        <f>IFERROR(VLOOKUP(W$9,#REF!,32,FALSE),"")</f>
        <v/>
      </c>
      <c r="X54" s="68" t="str">
        <f>IFERROR(VLOOKUP(X$9,#REF!,32,FALSE),"")</f>
        <v/>
      </c>
      <c r="Y54" s="68" t="str">
        <f>IFERROR(VLOOKUP(Y$9,#REF!,32,FALSE),"")</f>
        <v/>
      </c>
      <c r="Z54" s="68" t="str">
        <f>IFERROR(VLOOKUP(Z$9,#REF!,32,FALSE),"")</f>
        <v/>
      </c>
      <c r="AA54" s="68" t="str">
        <f>IFERROR(VLOOKUP(AA$9,#REF!,32,FALSE),"")</f>
        <v/>
      </c>
      <c r="AB54" s="68" t="str">
        <f>IFERROR(VLOOKUP(AB$9,#REF!,32,FALSE),"")</f>
        <v/>
      </c>
      <c r="AC54" s="68" t="str">
        <f>IFERROR(VLOOKUP(ACK$9,#REF!,32,FALSE),"")</f>
        <v/>
      </c>
      <c r="AD54" s="68" t="str">
        <f>IFERROR(VLOOKUP(AD$9,#REF!,32,FALSE),"")</f>
        <v/>
      </c>
      <c r="AE54" s="68" t="str">
        <f>IFERROR(VLOOKUP(AE$9,#REF!,32,FALSE),"")</f>
        <v/>
      </c>
      <c r="AF54" s="68" t="str">
        <f>IFERROR(VLOOKUP(AF$9,#REF!,32,FALSE),"")</f>
        <v/>
      </c>
      <c r="AG54" s="68" t="str">
        <f>IFERROR(VLOOKUP(AG$9,#REF!,32,FALSE),"")</f>
        <v/>
      </c>
      <c r="AH54" s="68" t="str">
        <f>IFERROR(VLOOKUP(AH$9,#REF!,32,FALSE),"")</f>
        <v/>
      </c>
      <c r="AI54" s="71" t="e">
        <f>#REF!</f>
        <v>#REF!</v>
      </c>
      <c r="AJ54" s="72"/>
    </row>
    <row r="55" spans="1:36" ht="11.1" customHeight="1">
      <c r="A55" s="87">
        <v>40</v>
      </c>
      <c r="B55" s="64" t="s">
        <v>36</v>
      </c>
      <c r="C55" s="90" t="s">
        <v>78</v>
      </c>
      <c r="D55" s="70">
        <v>5.6083701000000001</v>
      </c>
      <c r="E55" s="70">
        <v>8.7378964999999997</v>
      </c>
      <c r="F55" s="70">
        <v>5.4885270000000004</v>
      </c>
      <c r="G55" s="70">
        <v>5.3569523000000006</v>
      </c>
      <c r="H55" s="70">
        <v>12.1949346</v>
      </c>
      <c r="I55" s="70">
        <v>12.300282599999999</v>
      </c>
      <c r="J55" s="70"/>
      <c r="K55" s="70"/>
      <c r="L55" s="70"/>
      <c r="M55" s="70"/>
      <c r="N55" s="184"/>
      <c r="O55" s="126"/>
      <c r="P55" s="69"/>
      <c r="Q55" s="70"/>
      <c r="R55" s="66" t="str">
        <f>IFERROR(VLOOKUP(R$9,#REF!,40,FALSE),"")</f>
        <v/>
      </c>
      <c r="S55" s="68" t="str">
        <f>IFERROR(VLOOKUP(S$9,#REF!,40,FALSE),"")</f>
        <v/>
      </c>
      <c r="T55" s="68" t="str">
        <f>IFERROR(VLOOKUP(T$9,#REF!,40,FALSE),"")</f>
        <v/>
      </c>
      <c r="U55" s="68" t="str">
        <f>IFERROR(VLOOKUP(U$9,#REF!,40,FALSE),"")</f>
        <v/>
      </c>
      <c r="V55" s="68" t="str">
        <f>IFERROR(VLOOKUP(V$9,#REF!,40,FALSE),"")</f>
        <v/>
      </c>
      <c r="W55" s="68" t="str">
        <f>IFERROR(VLOOKUP(W$9,#REF!,40,FALSE),"")</f>
        <v/>
      </c>
      <c r="X55" s="68" t="str">
        <f>IFERROR(VLOOKUP(X$9,#REF!,40,FALSE),"")</f>
        <v/>
      </c>
      <c r="Y55" s="68" t="str">
        <f>IFERROR(VLOOKUP(Y$9,#REF!,40,FALSE),"")</f>
        <v/>
      </c>
      <c r="Z55" s="68" t="str">
        <f>IFERROR(VLOOKUP(Z$9,#REF!,40,FALSE),"")</f>
        <v/>
      </c>
      <c r="AA55" s="68" t="str">
        <f>IFERROR(VLOOKUP(AA$9,#REF!,40,FALSE),"")</f>
        <v/>
      </c>
      <c r="AB55" s="68" t="str">
        <f>IFERROR(VLOOKUP(AB$9,#REF!,40,FALSE),"")</f>
        <v/>
      </c>
      <c r="AC55" s="68" t="str">
        <f>IFERROR(VLOOKUP(ACK$9,#REF!,40,FALSE),"")</f>
        <v/>
      </c>
      <c r="AD55" s="68" t="str">
        <f>IFERROR(VLOOKUP(AD$9,#REF!,40,FALSE),"")</f>
        <v/>
      </c>
      <c r="AE55" s="68" t="str">
        <f>IFERROR(VLOOKUP(AE$9,#REF!,40,FALSE),"")</f>
        <v/>
      </c>
      <c r="AF55" s="68" t="str">
        <f>IFERROR(VLOOKUP(AF$9,#REF!,40,FALSE),"")</f>
        <v/>
      </c>
      <c r="AG55" s="68" t="str">
        <f>IFERROR(VLOOKUP(AG$9,#REF!,40,FALSE),"")</f>
        <v/>
      </c>
      <c r="AH55" s="68" t="str">
        <f>IFERROR(VLOOKUP(AH$9,#REF!,40,FALSE),"")</f>
        <v/>
      </c>
      <c r="AI55" s="71" t="e">
        <f>#REF!</f>
        <v>#REF!</v>
      </c>
      <c r="AJ55" s="72"/>
    </row>
    <row r="56" spans="1:36" ht="11.1" customHeight="1">
      <c r="A56" s="87">
        <v>41</v>
      </c>
      <c r="B56" s="64" t="s">
        <v>48</v>
      </c>
      <c r="C56" s="90" t="s">
        <v>78</v>
      </c>
      <c r="D56" s="68">
        <v>38</v>
      </c>
      <c r="E56" s="68">
        <v>41</v>
      </c>
      <c r="F56" s="68">
        <v>34</v>
      </c>
      <c r="G56" s="68">
        <v>34</v>
      </c>
      <c r="H56" s="68">
        <v>41</v>
      </c>
      <c r="I56" s="68">
        <v>44</v>
      </c>
      <c r="J56" s="68"/>
      <c r="K56" s="68"/>
      <c r="L56" s="68"/>
      <c r="M56" s="68"/>
      <c r="N56" s="115"/>
      <c r="O56" s="153"/>
      <c r="P56" s="66"/>
      <c r="Q56" s="68"/>
      <c r="R56" s="66" t="str">
        <f>IFERROR(VLOOKUP(R$9,#REF!,71,FALSE),"")</f>
        <v/>
      </c>
      <c r="S56" s="68" t="str">
        <f>IFERROR(VLOOKUP(S$9,#REF!,71,FALSE),"")</f>
        <v/>
      </c>
      <c r="T56" s="68" t="str">
        <f>IFERROR(VLOOKUP(T$9,#REF!,71,FALSE),"")</f>
        <v/>
      </c>
      <c r="U56" s="68" t="str">
        <f>IFERROR(VLOOKUP(U$9,#REF!,71,FALSE),"")</f>
        <v/>
      </c>
      <c r="V56" s="68" t="str">
        <f>IFERROR(VLOOKUP(V$9,#REF!,71,FALSE),"")</f>
        <v/>
      </c>
      <c r="W56" s="68" t="str">
        <f>IFERROR(VLOOKUP(W$9,#REF!,71,FALSE),"")</f>
        <v/>
      </c>
      <c r="X56" s="68" t="str">
        <f>IFERROR(VLOOKUP(X$9,#REF!,71,FALSE),"")</f>
        <v/>
      </c>
      <c r="Y56" s="68" t="str">
        <f>IFERROR(VLOOKUP(Y$9,#REF!,71,FALSE),"")</f>
        <v/>
      </c>
      <c r="Z56" s="68" t="str">
        <f>IFERROR(VLOOKUP(Z$9,#REF!,71,FALSE),"")</f>
        <v/>
      </c>
      <c r="AA56" s="68" t="str">
        <f>IFERROR(VLOOKUP(AA$9,#REF!,71,FALSE),"")</f>
        <v/>
      </c>
      <c r="AB56" s="68" t="str">
        <f>IFERROR(VLOOKUP(AB$9,#REF!,71,FALSE),"")</f>
        <v/>
      </c>
      <c r="AC56" s="68" t="str">
        <f>IFERROR(VLOOKUP(ACK$9,#REF!,71,FALSE),"")</f>
        <v/>
      </c>
      <c r="AD56" s="68" t="str">
        <f>IFERROR(VLOOKUP(AD$9,#REF!,71,FALSE),"")</f>
        <v/>
      </c>
      <c r="AE56" s="68" t="str">
        <f>IFERROR(VLOOKUP(AE$9,#REF!,71,FALSE),"")</f>
        <v/>
      </c>
      <c r="AF56" s="68" t="str">
        <f>IFERROR(VLOOKUP(AF$9,#REF!,71,FALSE),"")</f>
        <v/>
      </c>
      <c r="AG56" s="68" t="str">
        <f>IFERROR(VLOOKUP(AG$9,#REF!,71,FALSE),"")</f>
        <v/>
      </c>
      <c r="AH56" s="68" t="str">
        <f>IFERROR(VLOOKUP(AH$9,#REF!,71,FALSE),"")</f>
        <v/>
      </c>
      <c r="AI56" s="71" t="e">
        <f>#REF!</f>
        <v>#REF!</v>
      </c>
      <c r="AJ56" s="72"/>
    </row>
    <row r="57" spans="1:36" ht="11.1" customHeight="1">
      <c r="A57" s="87">
        <v>42</v>
      </c>
      <c r="B57" s="64" t="s">
        <v>37</v>
      </c>
      <c r="C57" s="90" t="s">
        <v>78</v>
      </c>
      <c r="D57" s="98" t="s">
        <v>402</v>
      </c>
      <c r="E57" s="98" t="s">
        <v>402</v>
      </c>
      <c r="F57" s="98" t="s">
        <v>402</v>
      </c>
      <c r="G57" s="98" t="s">
        <v>402</v>
      </c>
      <c r="H57" s="98" t="s">
        <v>402</v>
      </c>
      <c r="I57" s="98" t="s">
        <v>402</v>
      </c>
      <c r="J57" s="98"/>
      <c r="K57" s="98"/>
      <c r="L57" s="98"/>
      <c r="M57" s="98"/>
      <c r="N57" s="190"/>
      <c r="O57" s="165"/>
      <c r="P57" s="97"/>
      <c r="Q57" s="98"/>
      <c r="R57" s="66" t="str">
        <f>IFERROR(VLOOKUP(R$9,#REF!,78,FALSE),"")</f>
        <v/>
      </c>
      <c r="S57" s="68" t="str">
        <f>IFERROR(VLOOKUP(S$9,#REF!,78,FALSE),"")</f>
        <v/>
      </c>
      <c r="T57" s="68" t="str">
        <f>IFERROR(VLOOKUP(T$9,#REF!,78,FALSE),"")</f>
        <v/>
      </c>
      <c r="U57" s="68" t="str">
        <f>IFERROR(VLOOKUP(U$9,#REF!,78,FALSE),"")</f>
        <v/>
      </c>
      <c r="V57" s="68" t="str">
        <f>IFERROR(VLOOKUP(V$9,#REF!,78,FALSE),"")</f>
        <v/>
      </c>
      <c r="W57" s="68" t="str">
        <f>IFERROR(VLOOKUP(W$9,#REF!,78,FALSE),"")</f>
        <v/>
      </c>
      <c r="X57" s="68" t="str">
        <f>IFERROR(VLOOKUP(X$9,#REF!,78,FALSE),"")</f>
        <v/>
      </c>
      <c r="Y57" s="68" t="str">
        <f>IFERROR(VLOOKUP(Y$9,#REF!,78,FALSE),"")</f>
        <v/>
      </c>
      <c r="Z57" s="68" t="str">
        <f>IFERROR(VLOOKUP(Z$9,#REF!,78,FALSE),"")</f>
        <v/>
      </c>
      <c r="AA57" s="68" t="str">
        <f>IFERROR(VLOOKUP(AA$9,#REF!,78,FALSE),"")</f>
        <v/>
      </c>
      <c r="AB57" s="68" t="str">
        <f>IFERROR(VLOOKUP(AB$9,#REF!,78,FALSE),"")</f>
        <v/>
      </c>
      <c r="AC57" s="68" t="str">
        <f>IFERROR(VLOOKUP(ACK$9,#REF!,78,FALSE),"")</f>
        <v/>
      </c>
      <c r="AD57" s="68" t="str">
        <f>IFERROR(VLOOKUP(AD$9,#REF!,78,FALSE),"")</f>
        <v/>
      </c>
      <c r="AE57" s="68" t="str">
        <f>IFERROR(VLOOKUP(AE$9,#REF!,78,FALSE),"")</f>
        <v/>
      </c>
      <c r="AF57" s="68" t="str">
        <f>IFERROR(VLOOKUP(AF$9,#REF!,78,FALSE),"")</f>
        <v/>
      </c>
      <c r="AG57" s="68" t="str">
        <f>IFERROR(VLOOKUP(AG$9,#REF!,78,FALSE),"")</f>
        <v/>
      </c>
      <c r="AH57" s="68" t="str">
        <f>IFERROR(VLOOKUP(AH$9,#REF!,78,FALSE),"")</f>
        <v/>
      </c>
      <c r="AI57" s="71" t="e">
        <f>#REF!</f>
        <v>#REF!</v>
      </c>
      <c r="AJ57" s="72"/>
    </row>
    <row r="58" spans="1:36" ht="11.1" customHeight="1">
      <c r="A58" s="87">
        <v>43</v>
      </c>
      <c r="B58" s="64" t="s">
        <v>38</v>
      </c>
      <c r="C58" s="90" t="s">
        <v>78</v>
      </c>
      <c r="D58" s="102" t="s">
        <v>381</v>
      </c>
      <c r="E58" s="102" t="s">
        <v>381</v>
      </c>
      <c r="F58" s="102" t="s">
        <v>381</v>
      </c>
      <c r="G58" s="102" t="s">
        <v>381</v>
      </c>
      <c r="H58" s="102" t="s">
        <v>381</v>
      </c>
      <c r="I58" s="102" t="s">
        <v>381</v>
      </c>
      <c r="J58" s="102"/>
      <c r="K58" s="102"/>
      <c r="L58" s="102"/>
      <c r="M58" s="102"/>
      <c r="N58" s="191"/>
      <c r="O58" s="166"/>
      <c r="P58" s="101"/>
      <c r="Q58" s="102"/>
      <c r="R58" s="66" t="str">
        <f>IFERROR(VLOOKUP(R$9,#REF!,80,FALSE),"")</f>
        <v/>
      </c>
      <c r="S58" s="68" t="str">
        <f>IFERROR(VLOOKUP(S$9,#REF!,80,FALSE),"")</f>
        <v/>
      </c>
      <c r="T58" s="68" t="str">
        <f>IFERROR(VLOOKUP(T$9,#REF!,80,FALSE),"")</f>
        <v/>
      </c>
      <c r="U58" s="68" t="str">
        <f>IFERROR(VLOOKUP(U$9,#REF!,80,FALSE),"")</f>
        <v/>
      </c>
      <c r="V58" s="68" t="str">
        <f>IFERROR(VLOOKUP(V$9,#REF!,80,FALSE),"")</f>
        <v/>
      </c>
      <c r="W58" s="68" t="str">
        <f>IFERROR(VLOOKUP(W$9,#REF!,80,FALSE),"")</f>
        <v/>
      </c>
      <c r="X58" s="68" t="str">
        <f>IFERROR(VLOOKUP(X$9,#REF!,80,FALSE),"")</f>
        <v/>
      </c>
      <c r="Y58" s="68" t="str">
        <f>IFERROR(VLOOKUP(Y$9,#REF!,80,FALSE),"")</f>
        <v/>
      </c>
      <c r="Z58" s="68" t="str">
        <f>IFERROR(VLOOKUP(Z$9,#REF!,80,FALSE),"")</f>
        <v/>
      </c>
      <c r="AA58" s="68" t="str">
        <f>IFERROR(VLOOKUP(AA$9,#REF!,80,FALSE),"")</f>
        <v/>
      </c>
      <c r="AB58" s="68" t="str">
        <f>IFERROR(VLOOKUP(AB$9,#REF!,80,FALSE),"")</f>
        <v/>
      </c>
      <c r="AC58" s="68" t="str">
        <f>IFERROR(VLOOKUP(ACK$9,#REF!,80,FALSE),"")</f>
        <v/>
      </c>
      <c r="AD58" s="68" t="str">
        <f>IFERROR(VLOOKUP(AD$9,#REF!,80,FALSE),"")</f>
        <v/>
      </c>
      <c r="AE58" s="68" t="str">
        <f>IFERROR(VLOOKUP(AE$9,#REF!,80,FALSE),"")</f>
        <v/>
      </c>
      <c r="AF58" s="68" t="str">
        <f>IFERROR(VLOOKUP(AF$9,#REF!,80,FALSE),"")</f>
        <v/>
      </c>
      <c r="AG58" s="68" t="str">
        <f>IFERROR(VLOOKUP(AG$9,#REF!,80,FALSE),"")</f>
        <v/>
      </c>
      <c r="AH58" s="68" t="str">
        <f>IFERROR(VLOOKUP(AH$9,#REF!,80,FALSE),"")</f>
        <v/>
      </c>
      <c r="AI58" s="71" t="e">
        <f>#REF!</f>
        <v>#REF!</v>
      </c>
      <c r="AJ58" s="72"/>
    </row>
    <row r="59" spans="1:36" ht="11.1" customHeight="1">
      <c r="A59" s="87">
        <v>44</v>
      </c>
      <c r="B59" s="64" t="s">
        <v>102</v>
      </c>
      <c r="C59" s="90" t="s">
        <v>78</v>
      </c>
      <c r="D59" s="102" t="s">
        <v>381</v>
      </c>
      <c r="E59" s="102" t="s">
        <v>381</v>
      </c>
      <c r="F59" s="102" t="s">
        <v>381</v>
      </c>
      <c r="G59" s="102" t="s">
        <v>381</v>
      </c>
      <c r="H59" s="102" t="s">
        <v>381</v>
      </c>
      <c r="I59" s="102" t="s">
        <v>381</v>
      </c>
      <c r="J59" s="102"/>
      <c r="K59" s="102"/>
      <c r="L59" s="102"/>
      <c r="M59" s="102"/>
      <c r="N59" s="191"/>
      <c r="O59" s="166"/>
      <c r="P59" s="101"/>
      <c r="Q59" s="102"/>
      <c r="R59" s="66" t="str">
        <f>IFERROR(VLOOKUP(R$9,#REF!,81,FALSE),"")</f>
        <v/>
      </c>
      <c r="S59" s="68" t="str">
        <f>IFERROR(VLOOKUP(S$9,#REF!,81,FALSE),"")</f>
        <v/>
      </c>
      <c r="T59" s="68" t="str">
        <f>IFERROR(VLOOKUP(T$9,#REF!,81,FALSE),"")</f>
        <v/>
      </c>
      <c r="U59" s="68" t="str">
        <f>IFERROR(VLOOKUP(U$9,#REF!,81,FALSE),"")</f>
        <v/>
      </c>
      <c r="V59" s="68" t="str">
        <f>IFERROR(VLOOKUP(V$9,#REF!,81,FALSE),"")</f>
        <v/>
      </c>
      <c r="W59" s="68" t="str">
        <f>IFERROR(VLOOKUP(W$9,#REF!,81,FALSE),"")</f>
        <v/>
      </c>
      <c r="X59" s="68" t="str">
        <f>IFERROR(VLOOKUP(X$9,#REF!,81,FALSE),"")</f>
        <v/>
      </c>
      <c r="Y59" s="68" t="str">
        <f>IFERROR(VLOOKUP(Y$9,#REF!,81,FALSE),"")</f>
        <v/>
      </c>
      <c r="Z59" s="68" t="str">
        <f>IFERROR(VLOOKUP(Z$9,#REF!,81,FALSE),"")</f>
        <v/>
      </c>
      <c r="AA59" s="68" t="str">
        <f>IFERROR(VLOOKUP(AA$9,#REF!,81,FALSE),"")</f>
        <v/>
      </c>
      <c r="AB59" s="68" t="str">
        <f>IFERROR(VLOOKUP(AB$9,#REF!,81,FALSE),"")</f>
        <v/>
      </c>
      <c r="AC59" s="68" t="str">
        <f>IFERROR(VLOOKUP(ACK$9,#REF!,81,FALSE),"")</f>
        <v/>
      </c>
      <c r="AD59" s="68" t="str">
        <f>IFERROR(VLOOKUP(AD$9,#REF!,81,FALSE),"")</f>
        <v/>
      </c>
      <c r="AE59" s="68" t="str">
        <f>IFERROR(VLOOKUP(AE$9,#REF!,81,FALSE),"")</f>
        <v/>
      </c>
      <c r="AF59" s="68" t="str">
        <f>IFERROR(VLOOKUP(AF$9,#REF!,81,FALSE),"")</f>
        <v/>
      </c>
      <c r="AG59" s="68" t="str">
        <f>IFERROR(VLOOKUP(AG$9,#REF!,81,FALSE),"")</f>
        <v/>
      </c>
      <c r="AH59" s="68" t="str">
        <f>IFERROR(VLOOKUP(AH$9,#REF!,81,FALSE),"")</f>
        <v/>
      </c>
      <c r="AI59" s="71" t="e">
        <f>#REF!</f>
        <v>#REF!</v>
      </c>
      <c r="AJ59" s="72"/>
    </row>
    <row r="60" spans="1:36" ht="11.1" customHeight="1">
      <c r="A60" s="87">
        <v>45</v>
      </c>
      <c r="B60" s="64" t="s">
        <v>39</v>
      </c>
      <c r="C60" s="90" t="s">
        <v>78</v>
      </c>
      <c r="D60" s="96" t="s">
        <v>381</v>
      </c>
      <c r="E60" s="96" t="s">
        <v>381</v>
      </c>
      <c r="F60" s="96" t="s">
        <v>381</v>
      </c>
      <c r="G60" s="96" t="s">
        <v>381</v>
      </c>
      <c r="H60" s="96" t="s">
        <v>381</v>
      </c>
      <c r="I60" s="96" t="s">
        <v>381</v>
      </c>
      <c r="J60" s="96"/>
      <c r="K60" s="96"/>
      <c r="L60" s="96"/>
      <c r="M60" s="96"/>
      <c r="N60" s="189"/>
      <c r="O60" s="164"/>
      <c r="P60" s="95"/>
      <c r="Q60" s="96"/>
      <c r="R60" s="66" t="str">
        <f>IFERROR(VLOOKUP(R$9,#REF!,84,FALSE),"")</f>
        <v/>
      </c>
      <c r="S60" s="68" t="str">
        <f>IFERROR(VLOOKUP(S$9,#REF!,84,FALSE),"")</f>
        <v/>
      </c>
      <c r="T60" s="68" t="str">
        <f>IFERROR(VLOOKUP(T$9,#REF!,84,FALSE),"")</f>
        <v/>
      </c>
      <c r="U60" s="68" t="str">
        <f>IFERROR(VLOOKUP(U$9,#REF!,84,FALSE),"")</f>
        <v/>
      </c>
      <c r="V60" s="68" t="str">
        <f>IFERROR(VLOOKUP(V$9,#REF!,84,FALSE),"")</f>
        <v/>
      </c>
      <c r="W60" s="68" t="str">
        <f>IFERROR(VLOOKUP(W$9,#REF!,84,FALSE),"")</f>
        <v/>
      </c>
      <c r="X60" s="68" t="str">
        <f>IFERROR(VLOOKUP(X$9,#REF!,84,FALSE),"")</f>
        <v/>
      </c>
      <c r="Y60" s="68" t="str">
        <f>IFERROR(VLOOKUP(Y$9,#REF!,84,FALSE),"")</f>
        <v/>
      </c>
      <c r="Z60" s="68" t="str">
        <f>IFERROR(VLOOKUP(Z$9,#REF!,84,FALSE),"")</f>
        <v/>
      </c>
      <c r="AA60" s="68" t="str">
        <f>IFERROR(VLOOKUP(AA$9,#REF!,84,FALSE),"")</f>
        <v/>
      </c>
      <c r="AB60" s="68" t="str">
        <f>IFERROR(VLOOKUP(AB$9,#REF!,84,FALSE),"")</f>
        <v/>
      </c>
      <c r="AC60" s="68" t="str">
        <f>IFERROR(VLOOKUP(ACK$9,#REF!,84,FALSE),"")</f>
        <v/>
      </c>
      <c r="AD60" s="68" t="str">
        <f>IFERROR(VLOOKUP(AD$9,#REF!,84,FALSE),"")</f>
        <v/>
      </c>
      <c r="AE60" s="68" t="str">
        <f>IFERROR(VLOOKUP(AE$9,#REF!,84,FALSE),"")</f>
        <v/>
      </c>
      <c r="AF60" s="68" t="str">
        <f>IFERROR(VLOOKUP(AF$9,#REF!,84,FALSE),"")</f>
        <v/>
      </c>
      <c r="AG60" s="68" t="str">
        <f>IFERROR(VLOOKUP(AG$9,#REF!,84,FALSE),"")</f>
        <v/>
      </c>
      <c r="AH60" s="68" t="str">
        <f>IFERROR(VLOOKUP(AH$9,#REF!,84,FALSE),"")</f>
        <v/>
      </c>
      <c r="AI60" s="71" t="e">
        <f>#REF!</f>
        <v>#REF!</v>
      </c>
      <c r="AJ60" s="72"/>
    </row>
    <row r="61" spans="1:36" ht="11.1" customHeight="1">
      <c r="A61" s="87">
        <v>46</v>
      </c>
      <c r="B61" s="64" t="s">
        <v>40</v>
      </c>
      <c r="C61" s="90" t="s">
        <v>78</v>
      </c>
      <c r="D61" s="92" t="s">
        <v>403</v>
      </c>
      <c r="E61" s="92" t="s">
        <v>403</v>
      </c>
      <c r="F61" s="92" t="s">
        <v>403</v>
      </c>
      <c r="G61" s="92" t="s">
        <v>403</v>
      </c>
      <c r="H61" s="92" t="s">
        <v>403</v>
      </c>
      <c r="I61" s="92" t="s">
        <v>403</v>
      </c>
      <c r="J61" s="92"/>
      <c r="K61" s="92"/>
      <c r="L61" s="92"/>
      <c r="M61" s="92"/>
      <c r="N61" s="187"/>
      <c r="O61" s="162"/>
      <c r="P61" s="91"/>
      <c r="Q61" s="92"/>
      <c r="R61" s="66" t="str">
        <f>IFERROR(VLOOKUP(R$9,#REF!,93,FALSE),"")</f>
        <v/>
      </c>
      <c r="S61" s="68" t="str">
        <f>IFERROR(VLOOKUP(S$9,#REF!,93,FALSE),"")</f>
        <v/>
      </c>
      <c r="T61" s="68" t="str">
        <f>IFERROR(VLOOKUP(T$9,#REF!,93,FALSE),"")</f>
        <v/>
      </c>
      <c r="U61" s="68" t="str">
        <f>IFERROR(VLOOKUP(U$9,#REF!,93,FALSE),"")</f>
        <v/>
      </c>
      <c r="V61" s="68" t="str">
        <f>IFERROR(VLOOKUP(V$9,#REF!,93,FALSE),"")</f>
        <v/>
      </c>
      <c r="W61" s="68" t="str">
        <f>IFERROR(VLOOKUP(W$9,#REF!,93,FALSE),"")</f>
        <v/>
      </c>
      <c r="X61" s="68" t="str">
        <f>IFERROR(VLOOKUP(X$9,#REF!,93,FALSE),"")</f>
        <v/>
      </c>
      <c r="Y61" s="68" t="str">
        <f>IFERROR(VLOOKUP(Y$9,#REF!,93,FALSE),"")</f>
        <v/>
      </c>
      <c r="Z61" s="68" t="str">
        <f>IFERROR(VLOOKUP(Z$9,#REF!,93,FALSE),"")</f>
        <v/>
      </c>
      <c r="AA61" s="68" t="str">
        <f>IFERROR(VLOOKUP(AA$9,#REF!,93,FALSE),"")</f>
        <v/>
      </c>
      <c r="AB61" s="68" t="str">
        <f>IFERROR(VLOOKUP(AB$9,#REF!,93,FALSE),"")</f>
        <v/>
      </c>
      <c r="AC61" s="68" t="str">
        <f>IFERROR(VLOOKUP(ACK$9,#REF!,93,FALSE),"")</f>
        <v/>
      </c>
      <c r="AD61" s="68" t="str">
        <f>IFERROR(VLOOKUP(AD$9,#REF!,93,FALSE),"")</f>
        <v/>
      </c>
      <c r="AE61" s="68" t="str">
        <f>IFERROR(VLOOKUP(AE$9,#REF!,93,FALSE),"")</f>
        <v/>
      </c>
      <c r="AF61" s="68" t="str">
        <f>IFERROR(VLOOKUP(AF$9,#REF!,93,FALSE),"")</f>
        <v/>
      </c>
      <c r="AG61" s="68" t="str">
        <f>IFERROR(VLOOKUP(AG$9,#REF!,93,FALSE),"")</f>
        <v/>
      </c>
      <c r="AH61" s="68" t="str">
        <f>IFERROR(VLOOKUP(AH$9,#REF!,93,FALSE),"")</f>
        <v/>
      </c>
      <c r="AI61" s="71" t="e">
        <f>#REF!</f>
        <v>#REF!</v>
      </c>
      <c r="AJ61" s="72"/>
    </row>
    <row r="62" spans="1:36" ht="10.5" customHeight="1">
      <c r="A62" s="87">
        <v>47</v>
      </c>
      <c r="B62" s="64" t="s">
        <v>347</v>
      </c>
      <c r="C62" s="90" t="s">
        <v>78</v>
      </c>
      <c r="D62" s="70" t="s">
        <v>404</v>
      </c>
      <c r="E62" s="70">
        <v>0.3</v>
      </c>
      <c r="F62" s="70">
        <v>0.3</v>
      </c>
      <c r="G62" s="70">
        <v>0.6</v>
      </c>
      <c r="H62" s="70">
        <v>0.2</v>
      </c>
      <c r="I62" s="70">
        <v>0.3</v>
      </c>
      <c r="J62" s="70"/>
      <c r="K62" s="70"/>
      <c r="L62" s="70"/>
      <c r="M62" s="70"/>
      <c r="N62" s="184"/>
      <c r="O62" s="126"/>
      <c r="P62" s="69"/>
      <c r="Q62" s="70"/>
      <c r="R62" s="66" t="str">
        <f>IFERROR(VLOOKUP(R$9,#REF!,95,FALSE),"")</f>
        <v/>
      </c>
      <c r="S62" s="68" t="str">
        <f>IFERROR(VLOOKUP(S$9,#REF!,95,FALSE),"")</f>
        <v/>
      </c>
      <c r="T62" s="68" t="str">
        <f>IFERROR(VLOOKUP(T$9,#REF!,95,FALSE),"")</f>
        <v/>
      </c>
      <c r="U62" s="68" t="str">
        <f>IFERROR(VLOOKUP(U$9,#REF!,95,FALSE),"")</f>
        <v/>
      </c>
      <c r="V62" s="68" t="str">
        <f>IFERROR(VLOOKUP(V$9,#REF!,95,FALSE),"")</f>
        <v/>
      </c>
      <c r="W62" s="68" t="str">
        <f>IFERROR(VLOOKUP(W$9,#REF!,95,FALSE),"")</f>
        <v/>
      </c>
      <c r="X62" s="68" t="str">
        <f>IFERROR(VLOOKUP(X$9,#REF!,95,FALSE),"")</f>
        <v/>
      </c>
      <c r="Y62" s="68" t="str">
        <f>IFERROR(VLOOKUP(Y$9,#REF!,95,FALSE),"")</f>
        <v/>
      </c>
      <c r="Z62" s="68" t="str">
        <f>IFERROR(VLOOKUP(Z$9,#REF!,95,FALSE),"")</f>
        <v/>
      </c>
      <c r="AA62" s="68" t="str">
        <f>IFERROR(VLOOKUP(AA$9,#REF!,95,FALSE),"")</f>
        <v/>
      </c>
      <c r="AB62" s="68" t="str">
        <f>IFERROR(VLOOKUP(AB$9,#REF!,95,FALSE),"")</f>
        <v/>
      </c>
      <c r="AC62" s="68" t="str">
        <f>IFERROR(VLOOKUP(ACK$9,#REF!,95,FALSE),"")</f>
        <v/>
      </c>
      <c r="AD62" s="68" t="str">
        <f>IFERROR(VLOOKUP(AD$9,#REF!,95,FALSE),"")</f>
        <v/>
      </c>
      <c r="AE62" s="68" t="str">
        <f>IFERROR(VLOOKUP(AE$9,#REF!,95,FALSE),"")</f>
        <v/>
      </c>
      <c r="AF62" s="68" t="str">
        <f>IFERROR(VLOOKUP(AF$9,#REF!,95,FALSE),"")</f>
        <v/>
      </c>
      <c r="AG62" s="68" t="str">
        <f>IFERROR(VLOOKUP(AG$9,#REF!,95,FALSE),"")</f>
        <v/>
      </c>
      <c r="AH62" s="68" t="str">
        <f>IFERROR(VLOOKUP(AH$9,#REF!,95,FALSE),"")</f>
        <v/>
      </c>
      <c r="AI62" s="71" t="e">
        <f>#REF!</f>
        <v>#REF!</v>
      </c>
      <c r="AJ62" s="72"/>
    </row>
    <row r="63" spans="1:36" ht="11.1" customHeight="1">
      <c r="A63" s="87">
        <v>48</v>
      </c>
      <c r="B63" s="64" t="s">
        <v>72</v>
      </c>
      <c r="C63" s="103" t="s">
        <v>75</v>
      </c>
      <c r="D63" s="70">
        <v>7.5</v>
      </c>
      <c r="E63" s="70">
        <v>7.5</v>
      </c>
      <c r="F63" s="70">
        <v>7.4</v>
      </c>
      <c r="G63" s="70">
        <v>6.9</v>
      </c>
      <c r="H63" s="70">
        <v>7.3</v>
      </c>
      <c r="I63" s="70">
        <v>7.1</v>
      </c>
      <c r="J63" s="70"/>
      <c r="K63" s="70"/>
      <c r="L63" s="70"/>
      <c r="M63" s="70"/>
      <c r="N63" s="184"/>
      <c r="O63" s="126"/>
      <c r="P63" s="69"/>
      <c r="Q63" s="70"/>
      <c r="R63" s="66" t="str">
        <f>IFERROR(VLOOKUP(R$9,#REF!,99,FALSE),"")</f>
        <v/>
      </c>
      <c r="S63" s="68" t="str">
        <f>IFERROR(VLOOKUP(S$9,#REF!,99,FALSE),"")</f>
        <v/>
      </c>
      <c r="T63" s="68" t="str">
        <f>IFERROR(VLOOKUP(T$9,#REF!,99,FALSE),"")</f>
        <v/>
      </c>
      <c r="U63" s="68" t="str">
        <f>IFERROR(VLOOKUP(U$9,#REF!,99,FALSE),"")</f>
        <v/>
      </c>
      <c r="V63" s="68" t="str">
        <f>IFERROR(VLOOKUP(V$9,#REF!,99,FALSE),"")</f>
        <v/>
      </c>
      <c r="W63" s="68" t="str">
        <f>IFERROR(VLOOKUP(W$9,#REF!,99,FALSE),"")</f>
        <v/>
      </c>
      <c r="X63" s="68" t="str">
        <f>IFERROR(VLOOKUP(X$9,#REF!,99,FALSE),"")</f>
        <v/>
      </c>
      <c r="Y63" s="68" t="str">
        <f>IFERROR(VLOOKUP(Y$9,#REF!,99,FALSE),"")</f>
        <v/>
      </c>
      <c r="Z63" s="68" t="str">
        <f>IFERROR(VLOOKUP(Z$9,#REF!,99,FALSE),"")</f>
        <v/>
      </c>
      <c r="AA63" s="68" t="str">
        <f>IFERROR(VLOOKUP(AA$9,#REF!,99,FALSE),"")</f>
        <v/>
      </c>
      <c r="AB63" s="68" t="str">
        <f>IFERROR(VLOOKUP(AB$9,#REF!,99,FALSE),"")</f>
        <v/>
      </c>
      <c r="AC63" s="68" t="str">
        <f>IFERROR(VLOOKUP(ACK$9,#REF!,99,FALSE),"")</f>
        <v/>
      </c>
      <c r="AD63" s="68" t="str">
        <f>IFERROR(VLOOKUP(AD$9,#REF!,99,FALSE),"")</f>
        <v/>
      </c>
      <c r="AE63" s="68" t="str">
        <f>IFERROR(VLOOKUP(AE$9,#REF!,99,FALSE),"")</f>
        <v/>
      </c>
      <c r="AF63" s="68" t="str">
        <f>IFERROR(VLOOKUP(AF$9,#REF!,99,FALSE),"")</f>
        <v/>
      </c>
      <c r="AG63" s="68" t="str">
        <f>IFERROR(VLOOKUP(AG$9,#REF!,99,FALSE),"")</f>
        <v/>
      </c>
      <c r="AH63" s="68" t="str">
        <f>IFERROR(VLOOKUP(AH$9,#REF!,99,FALSE),"")</f>
        <v/>
      </c>
      <c r="AI63" s="71" t="e">
        <f>#REF!</f>
        <v>#REF!</v>
      </c>
      <c r="AJ63" s="72"/>
    </row>
    <row r="64" spans="1:36" ht="11.1" customHeight="1">
      <c r="A64" s="87">
        <v>49</v>
      </c>
      <c r="B64" s="64" t="s">
        <v>33</v>
      </c>
      <c r="C64" s="103" t="s">
        <v>75</v>
      </c>
      <c r="D64" s="68" t="s">
        <v>405</v>
      </c>
      <c r="E64" s="68" t="s">
        <v>405</v>
      </c>
      <c r="F64" s="68" t="s">
        <v>405</v>
      </c>
      <c r="G64" s="68" t="s">
        <v>405</v>
      </c>
      <c r="H64" s="68" t="s">
        <v>405</v>
      </c>
      <c r="I64" s="68" t="s">
        <v>405</v>
      </c>
      <c r="J64" s="68"/>
      <c r="K64" s="68"/>
      <c r="L64" s="68"/>
      <c r="M64" s="68"/>
      <c r="N64" s="115"/>
      <c r="O64" s="153"/>
      <c r="P64" s="66"/>
      <c r="Q64" s="68"/>
      <c r="R64" s="66" t="str">
        <f>IFERROR(VLOOKUP(R$9,#REF!,101,FALSE),"")</f>
        <v/>
      </c>
      <c r="S64" s="68" t="str">
        <f>IFERROR(VLOOKUP(S$9,#REF!,101,FALSE),"")</f>
        <v/>
      </c>
      <c r="T64" s="68" t="str">
        <f>IFERROR(VLOOKUP(T$9,#REF!,101,FALSE),"")</f>
        <v/>
      </c>
      <c r="U64" s="68" t="str">
        <f>IFERROR(VLOOKUP(U$9,#REF!,101,FALSE),"")</f>
        <v/>
      </c>
      <c r="V64" s="68" t="str">
        <f>IFERROR(VLOOKUP(V$9,#REF!,101,FALSE),"")</f>
        <v/>
      </c>
      <c r="W64" s="68" t="str">
        <f>IFERROR(VLOOKUP(W$9,#REF!,101,FALSE),"")</f>
        <v/>
      </c>
      <c r="X64" s="68" t="str">
        <f>IFERROR(VLOOKUP(X$9,#REF!,101,FALSE),"")</f>
        <v/>
      </c>
      <c r="Y64" s="68" t="str">
        <f>IFERROR(VLOOKUP(Y$9,#REF!,101,FALSE),"")</f>
        <v/>
      </c>
      <c r="Z64" s="68" t="str">
        <f>IFERROR(VLOOKUP(Z$9,#REF!,101,FALSE),"")</f>
        <v/>
      </c>
      <c r="AA64" s="68" t="str">
        <f>IFERROR(VLOOKUP(AA$9,#REF!,101,FALSE),"")</f>
        <v/>
      </c>
      <c r="AB64" s="68" t="str">
        <f>IFERROR(VLOOKUP(AB$9,#REF!,101,FALSE),"")</f>
        <v/>
      </c>
      <c r="AC64" s="68" t="str">
        <f>IFERROR(VLOOKUP(ACK$9,#REF!,101,FALSE),"")</f>
        <v/>
      </c>
      <c r="AD64" s="68" t="str">
        <f>IFERROR(VLOOKUP(AD$9,#REF!,101,FALSE),"")</f>
        <v/>
      </c>
      <c r="AE64" s="68" t="str">
        <f>IFERROR(VLOOKUP(AE$9,#REF!,101,FALSE),"")</f>
        <v/>
      </c>
      <c r="AF64" s="68" t="str">
        <f>IFERROR(VLOOKUP(AF$9,#REF!,101,FALSE),"")</f>
        <v/>
      </c>
      <c r="AG64" s="68" t="str">
        <f>IFERROR(VLOOKUP(AG$9,#REF!,101,FALSE),"")</f>
        <v/>
      </c>
      <c r="AH64" s="68" t="str">
        <f>IFERROR(VLOOKUP(AH$9,#REF!,101,FALSE),"")</f>
        <v/>
      </c>
      <c r="AI64" s="89"/>
      <c r="AJ64" s="72"/>
    </row>
    <row r="65" spans="1:36" ht="11.1" customHeight="1">
      <c r="A65" s="87">
        <v>50</v>
      </c>
      <c r="B65" s="64" t="s">
        <v>41</v>
      </c>
      <c r="C65" s="103" t="s">
        <v>75</v>
      </c>
      <c r="D65" s="68" t="s">
        <v>405</v>
      </c>
      <c r="E65" s="68" t="s">
        <v>405</v>
      </c>
      <c r="F65" s="68" t="s">
        <v>405</v>
      </c>
      <c r="G65" s="68" t="s">
        <v>405</v>
      </c>
      <c r="H65" s="68" t="s">
        <v>405</v>
      </c>
      <c r="I65" s="68" t="s">
        <v>405</v>
      </c>
      <c r="J65" s="68"/>
      <c r="K65" s="68"/>
      <c r="L65" s="68"/>
      <c r="M65" s="68"/>
      <c r="N65" s="115"/>
      <c r="O65" s="153"/>
      <c r="P65" s="66"/>
      <c r="Q65" s="68"/>
      <c r="R65" s="66" t="str">
        <f>IFERROR(VLOOKUP(R$9,#REF!,100,FALSE),"")</f>
        <v/>
      </c>
      <c r="S65" s="68" t="str">
        <f>IFERROR(VLOOKUP(S$9,#REF!,100,FALSE),"")</f>
        <v/>
      </c>
      <c r="T65" s="68" t="str">
        <f>IFERROR(VLOOKUP(T$9,#REF!,100,FALSE),"")</f>
        <v/>
      </c>
      <c r="U65" s="68" t="str">
        <f>IFERROR(VLOOKUP(U$9,#REF!,100,FALSE),"")</f>
        <v/>
      </c>
      <c r="V65" s="68" t="str">
        <f>IFERROR(VLOOKUP(V$9,#REF!,100,FALSE),"")</f>
        <v/>
      </c>
      <c r="W65" s="68" t="str">
        <f>IFERROR(VLOOKUP(W$9,#REF!,100,FALSE),"")</f>
        <v/>
      </c>
      <c r="X65" s="68" t="str">
        <f>IFERROR(VLOOKUP(X$9,#REF!,100,FALSE),"")</f>
        <v/>
      </c>
      <c r="Y65" s="68" t="str">
        <f>IFERROR(VLOOKUP(Y$9,#REF!,100,FALSE),"")</f>
        <v/>
      </c>
      <c r="Z65" s="68" t="str">
        <f>IFERROR(VLOOKUP(Z$9,#REF!,100,FALSE),"")</f>
        <v/>
      </c>
      <c r="AA65" s="68" t="str">
        <f>IFERROR(VLOOKUP(AA$9,#REF!,100,FALSE),"")</f>
        <v/>
      </c>
      <c r="AB65" s="68" t="str">
        <f>IFERROR(VLOOKUP(AB$9,#REF!,100,FALSE),"")</f>
        <v/>
      </c>
      <c r="AC65" s="68" t="str">
        <f>IFERROR(VLOOKUP(ACK$9,#REF!,100,FALSE),"")</f>
        <v/>
      </c>
      <c r="AD65" s="68" t="str">
        <f>IFERROR(VLOOKUP(AD$9,#REF!,100,FALSE),"")</f>
        <v/>
      </c>
      <c r="AE65" s="68" t="str">
        <f>IFERROR(VLOOKUP(AE$9,#REF!,100,FALSE),"")</f>
        <v/>
      </c>
      <c r="AF65" s="68" t="str">
        <f>IFERROR(VLOOKUP(AF$9,#REF!,100,FALSE),"")</f>
        <v/>
      </c>
      <c r="AG65" s="68" t="str">
        <f>IFERROR(VLOOKUP(AG$9,#REF!,100,FALSE),"")</f>
        <v/>
      </c>
      <c r="AH65" s="68" t="str">
        <f>IFERROR(VLOOKUP(AH$9,#REF!,100,FALSE),"")</f>
        <v/>
      </c>
      <c r="AI65" s="89"/>
      <c r="AJ65" s="72"/>
    </row>
    <row r="66" spans="1:36" ht="11.1" customHeight="1">
      <c r="A66" s="87">
        <v>51</v>
      </c>
      <c r="B66" s="64" t="s">
        <v>42</v>
      </c>
      <c r="C66" s="90" t="s">
        <v>79</v>
      </c>
      <c r="D66" s="70" t="s">
        <v>406</v>
      </c>
      <c r="E66" s="70">
        <v>0.6</v>
      </c>
      <c r="F66" s="70" t="s">
        <v>406</v>
      </c>
      <c r="G66" s="70">
        <v>0.7</v>
      </c>
      <c r="H66" s="70" t="s">
        <v>406</v>
      </c>
      <c r="I66" s="70" t="s">
        <v>406</v>
      </c>
      <c r="J66" s="70"/>
      <c r="K66" s="70"/>
      <c r="L66" s="70"/>
      <c r="M66" s="70"/>
      <c r="N66" s="184"/>
      <c r="O66" s="126"/>
      <c r="P66" s="69"/>
      <c r="Q66" s="70"/>
      <c r="R66" s="66" t="str">
        <f>IFERROR(VLOOKUP(R$9,#REF!,97,FALSE),"")</f>
        <v/>
      </c>
      <c r="S66" s="68" t="str">
        <f>IFERROR(VLOOKUP(S$9,#REF!,97,FALSE),"")</f>
        <v/>
      </c>
      <c r="T66" s="68" t="str">
        <f>IFERROR(VLOOKUP(T$9,#REF!,97,FALSE),"")</f>
        <v/>
      </c>
      <c r="U66" s="68" t="str">
        <f>IFERROR(VLOOKUP(U$9,#REF!,97,FALSE),"")</f>
        <v/>
      </c>
      <c r="V66" s="68" t="str">
        <f>IFERROR(VLOOKUP(V$9,#REF!,97,FALSE),"")</f>
        <v/>
      </c>
      <c r="W66" s="68" t="str">
        <f>IFERROR(VLOOKUP(W$9,#REF!,97,FALSE),"")</f>
        <v/>
      </c>
      <c r="X66" s="68" t="str">
        <f>IFERROR(VLOOKUP(X$9,#REF!,97,FALSE),"")</f>
        <v/>
      </c>
      <c r="Y66" s="68" t="str">
        <f>IFERROR(VLOOKUP(Y$9,#REF!,97,FALSE),"")</f>
        <v/>
      </c>
      <c r="Z66" s="68" t="str">
        <f>IFERROR(VLOOKUP(Z$9,#REF!,97,FALSE),"")</f>
        <v/>
      </c>
      <c r="AA66" s="68" t="str">
        <f>IFERROR(VLOOKUP(AA$9,#REF!,97,FALSE),"")</f>
        <v/>
      </c>
      <c r="AB66" s="68" t="str">
        <f>IFERROR(VLOOKUP(AB$9,#REF!,97,FALSE),"")</f>
        <v/>
      </c>
      <c r="AC66" s="68" t="str">
        <f>IFERROR(VLOOKUP(ACK$9,#REF!,97,FALSE),"")</f>
        <v/>
      </c>
      <c r="AD66" s="68" t="str">
        <f>IFERROR(VLOOKUP(AD$9,#REF!,97,FALSE),"")</f>
        <v/>
      </c>
      <c r="AE66" s="68" t="str">
        <f>IFERROR(VLOOKUP(AE$9,#REF!,97,FALSE),"")</f>
        <v/>
      </c>
      <c r="AF66" s="68" t="str">
        <f>IFERROR(VLOOKUP(AF$9,#REF!,97,FALSE),"")</f>
        <v/>
      </c>
      <c r="AG66" s="68" t="str">
        <f>IFERROR(VLOOKUP(AG$9,#REF!,97,FALSE),"")</f>
        <v/>
      </c>
      <c r="AH66" s="68" t="str">
        <f>IFERROR(VLOOKUP(AH$9,#REF!,97,FALSE),"")</f>
        <v/>
      </c>
      <c r="AI66" s="71" t="e">
        <f>#REF!</f>
        <v>#REF!</v>
      </c>
      <c r="AJ66" s="72"/>
    </row>
    <row r="67" spans="1:36" ht="11.1" customHeight="1" thickBot="1">
      <c r="A67" s="87">
        <v>52</v>
      </c>
      <c r="B67" s="106" t="s">
        <v>43</v>
      </c>
      <c r="C67" s="107" t="s">
        <v>79</v>
      </c>
      <c r="D67" s="109" t="s">
        <v>407</v>
      </c>
      <c r="E67" s="109" t="s">
        <v>407</v>
      </c>
      <c r="F67" s="109" t="s">
        <v>407</v>
      </c>
      <c r="G67" s="109" t="s">
        <v>407</v>
      </c>
      <c r="H67" s="109" t="s">
        <v>407</v>
      </c>
      <c r="I67" s="109" t="s">
        <v>407</v>
      </c>
      <c r="J67" s="109"/>
      <c r="K67" s="109"/>
      <c r="L67" s="109"/>
      <c r="M67" s="109"/>
      <c r="N67" s="192"/>
      <c r="O67" s="167"/>
      <c r="P67" s="108"/>
      <c r="Q67" s="109"/>
      <c r="R67" s="66" t="str">
        <f>IFERROR(VLOOKUP(R$9,#REF!,98,FALSE),"")</f>
        <v/>
      </c>
      <c r="S67" s="68" t="str">
        <f>IFERROR(VLOOKUP(S$9,#REF!,98,FALSE),"")</f>
        <v/>
      </c>
      <c r="T67" s="68" t="str">
        <f>IFERROR(VLOOKUP(T$9,#REF!,98,FALSE),"")</f>
        <v/>
      </c>
      <c r="U67" s="68" t="str">
        <f>IFERROR(VLOOKUP(U$9,#REF!,98,FALSE),"")</f>
        <v/>
      </c>
      <c r="V67" s="68" t="str">
        <f>IFERROR(VLOOKUP(V$9,#REF!,98,FALSE),"")</f>
        <v/>
      </c>
      <c r="W67" s="68" t="str">
        <f>IFERROR(VLOOKUP(W$9,#REF!,98,FALSE),"")</f>
        <v/>
      </c>
      <c r="X67" s="68" t="str">
        <f>IFERROR(VLOOKUP(X$9,#REF!,98,FALSE),"")</f>
        <v/>
      </c>
      <c r="Y67" s="68" t="str">
        <f>IFERROR(VLOOKUP(Y$9,#REF!,98,FALSE),"")</f>
        <v/>
      </c>
      <c r="Z67" s="68" t="str">
        <f>IFERROR(VLOOKUP(Z$9,#REF!,98,FALSE),"")</f>
        <v/>
      </c>
      <c r="AA67" s="68" t="str">
        <f>IFERROR(VLOOKUP(AA$9,#REF!,98,FALSE),"")</f>
        <v/>
      </c>
      <c r="AB67" s="68" t="str">
        <f>IFERROR(VLOOKUP(AB$9,#REF!,98,FALSE),"")</f>
        <v/>
      </c>
      <c r="AC67" s="68" t="str">
        <f>IFERROR(VLOOKUP(ACK$9,#REF!,98,FALSE),"")</f>
        <v/>
      </c>
      <c r="AD67" s="68" t="str">
        <f>IFERROR(VLOOKUP(AD$9,#REF!,98,FALSE),"")</f>
        <v/>
      </c>
      <c r="AE67" s="68" t="str">
        <f>IFERROR(VLOOKUP(AE$9,#REF!,98,FALSE),"")</f>
        <v/>
      </c>
      <c r="AF67" s="68" t="str">
        <f>IFERROR(VLOOKUP(AF$9,#REF!,98,FALSE),"")</f>
        <v/>
      </c>
      <c r="AG67" s="68" t="str">
        <f>IFERROR(VLOOKUP(AG$9,#REF!,98,FALSE),"")</f>
        <v/>
      </c>
      <c r="AH67" s="68" t="str">
        <f>IFERROR(VLOOKUP(AH$9,#REF!,98,FALSE),"")</f>
        <v/>
      </c>
      <c r="AI67" s="71" t="e">
        <f>#REF!</f>
        <v>#REF!</v>
      </c>
      <c r="AJ67" s="72"/>
    </row>
    <row r="68" spans="1:36" ht="11.1" customHeight="1" thickBot="1">
      <c r="B68" s="111"/>
      <c r="C68" s="33"/>
      <c r="N68" s="170"/>
      <c r="R68" s="66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71"/>
      <c r="AJ68" s="72"/>
    </row>
    <row r="69" spans="1:36" ht="11.1" customHeight="1" thickTop="1">
      <c r="A69" s="224">
        <v>46054</v>
      </c>
      <c r="B69" s="224"/>
      <c r="C69" s="225">
        <v>46143</v>
      </c>
      <c r="D69" s="225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4"/>
      <c r="S69" s="66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115"/>
      <c r="AJ69" s="32"/>
    </row>
    <row r="70" spans="1:36" ht="11.1" customHeight="1" thickBot="1">
      <c r="A70" s="116" t="s">
        <v>89</v>
      </c>
      <c r="B70" s="117"/>
      <c r="C70" s="118" t="s">
        <v>76</v>
      </c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20"/>
      <c r="P70" s="119"/>
      <c r="Q70" s="120"/>
      <c r="R70" s="66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71"/>
      <c r="AJ70" s="72"/>
    </row>
    <row r="71" spans="1:36" ht="11.1" customHeight="1">
      <c r="A71" s="82">
        <v>1</v>
      </c>
      <c r="B71" s="121" t="s">
        <v>61</v>
      </c>
      <c r="C71" s="83" t="s">
        <v>78</v>
      </c>
      <c r="D71" s="96" t="s">
        <v>381</v>
      </c>
      <c r="E71" s="96" t="s">
        <v>381</v>
      </c>
      <c r="F71" s="96" t="s">
        <v>381</v>
      </c>
      <c r="G71" s="96" t="s">
        <v>381</v>
      </c>
      <c r="H71" s="96" t="s">
        <v>381</v>
      </c>
      <c r="I71" s="96" t="s">
        <v>381</v>
      </c>
      <c r="J71" s="96"/>
      <c r="K71" s="96"/>
      <c r="L71" s="96"/>
      <c r="M71" s="96"/>
      <c r="N71" s="189"/>
      <c r="O71" s="164"/>
      <c r="P71" s="95"/>
      <c r="Q71" s="96"/>
      <c r="R71" s="66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2"/>
    </row>
    <row r="72" spans="1:36" ht="11.1" customHeight="1">
      <c r="A72" s="87">
        <v>2</v>
      </c>
      <c r="B72" s="124" t="s">
        <v>62</v>
      </c>
      <c r="C72" s="90" t="s">
        <v>78</v>
      </c>
      <c r="D72" s="92" t="s">
        <v>381</v>
      </c>
      <c r="E72" s="92" t="s">
        <v>381</v>
      </c>
      <c r="F72" s="92" t="s">
        <v>381</v>
      </c>
      <c r="G72" s="92" t="s">
        <v>381</v>
      </c>
      <c r="H72" s="92" t="s">
        <v>381</v>
      </c>
      <c r="I72" s="92" t="s">
        <v>381</v>
      </c>
      <c r="J72" s="92"/>
      <c r="K72" s="92"/>
      <c r="L72" s="92"/>
      <c r="M72" s="92"/>
      <c r="N72" s="187"/>
      <c r="O72" s="162"/>
      <c r="P72" s="91"/>
      <c r="Q72" s="92"/>
      <c r="R72" s="66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2"/>
    </row>
    <row r="73" spans="1:36" ht="11.1" customHeight="1">
      <c r="A73" s="87">
        <v>3</v>
      </c>
      <c r="B73" s="124" t="s">
        <v>63</v>
      </c>
      <c r="C73" s="90" t="s">
        <v>78</v>
      </c>
      <c r="D73" s="96" t="s">
        <v>381</v>
      </c>
      <c r="E73" s="96" t="s">
        <v>381</v>
      </c>
      <c r="F73" s="96" t="s">
        <v>381</v>
      </c>
      <c r="G73" s="96" t="s">
        <v>381</v>
      </c>
      <c r="H73" s="96" t="s">
        <v>381</v>
      </c>
      <c r="I73" s="96" t="s">
        <v>381</v>
      </c>
      <c r="J73" s="96"/>
      <c r="K73" s="96"/>
      <c r="L73" s="96"/>
      <c r="M73" s="96"/>
      <c r="N73" s="189"/>
      <c r="O73" s="164"/>
      <c r="P73" s="95"/>
      <c r="Q73" s="96"/>
      <c r="R73" s="66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2"/>
    </row>
    <row r="74" spans="1:36" ht="11.1" customHeight="1">
      <c r="A74" s="87">
        <v>4</v>
      </c>
      <c r="B74" s="124" t="s">
        <v>97</v>
      </c>
      <c r="C74" s="90" t="s">
        <v>78</v>
      </c>
      <c r="D74" s="92" t="s">
        <v>381</v>
      </c>
      <c r="E74" s="92" t="s">
        <v>381</v>
      </c>
      <c r="F74" s="92" t="s">
        <v>381</v>
      </c>
      <c r="G74" s="92" t="s">
        <v>381</v>
      </c>
      <c r="H74" s="92" t="s">
        <v>381</v>
      </c>
      <c r="I74" s="92" t="s">
        <v>381</v>
      </c>
      <c r="J74" s="92"/>
      <c r="K74" s="92"/>
      <c r="L74" s="92"/>
      <c r="M74" s="92"/>
      <c r="N74" s="187"/>
      <c r="O74" s="162"/>
      <c r="P74" s="91"/>
      <c r="Q74" s="92"/>
      <c r="R74" s="66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2"/>
    </row>
    <row r="75" spans="1:36" ht="11.1" customHeight="1">
      <c r="A75" s="87">
        <v>5</v>
      </c>
      <c r="B75" s="124" t="s">
        <v>49</v>
      </c>
      <c r="C75" s="90" t="s">
        <v>78</v>
      </c>
      <c r="D75" s="96" t="s">
        <v>381</v>
      </c>
      <c r="E75" s="96" t="s">
        <v>381</v>
      </c>
      <c r="F75" s="96" t="s">
        <v>381</v>
      </c>
      <c r="G75" s="96" t="s">
        <v>381</v>
      </c>
      <c r="H75" s="96" t="s">
        <v>381</v>
      </c>
      <c r="I75" s="96" t="s">
        <v>381</v>
      </c>
      <c r="J75" s="96"/>
      <c r="K75" s="96"/>
      <c r="L75" s="96"/>
      <c r="M75" s="96"/>
      <c r="N75" s="189"/>
      <c r="O75" s="164"/>
      <c r="P75" s="95"/>
      <c r="Q75" s="96"/>
      <c r="R75" s="66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2"/>
    </row>
    <row r="76" spans="1:36" ht="11.1" customHeight="1">
      <c r="A76" s="87">
        <v>6</v>
      </c>
      <c r="B76" s="124" t="s">
        <v>96</v>
      </c>
      <c r="C76" s="90" t="s">
        <v>78</v>
      </c>
      <c r="D76" s="96" t="s">
        <v>381</v>
      </c>
      <c r="E76" s="96" t="s">
        <v>381</v>
      </c>
      <c r="F76" s="96" t="s">
        <v>381</v>
      </c>
      <c r="G76" s="96" t="s">
        <v>381</v>
      </c>
      <c r="H76" s="96" t="s">
        <v>381</v>
      </c>
      <c r="I76" s="96" t="s">
        <v>381</v>
      </c>
      <c r="J76" s="96"/>
      <c r="K76" s="96"/>
      <c r="L76" s="96"/>
      <c r="M76" s="96"/>
      <c r="N76" s="189"/>
      <c r="O76" s="164"/>
      <c r="P76" s="95"/>
      <c r="Q76" s="96"/>
      <c r="R76" s="66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2"/>
    </row>
    <row r="77" spans="1:36" ht="11.1" customHeight="1">
      <c r="A77" s="87">
        <v>7</v>
      </c>
      <c r="B77" s="124" t="s">
        <v>50</v>
      </c>
      <c r="C77" s="90" t="s">
        <v>78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115"/>
      <c r="O77" s="153"/>
      <c r="P77" s="66"/>
      <c r="Q77" s="68"/>
      <c r="R77" s="66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2"/>
    </row>
    <row r="78" spans="1:36" ht="11.1" customHeight="1">
      <c r="A78" s="87">
        <v>8</v>
      </c>
      <c r="B78" s="124" t="s">
        <v>51</v>
      </c>
      <c r="C78" s="90" t="s">
        <v>78</v>
      </c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115"/>
      <c r="O78" s="153"/>
      <c r="P78" s="66"/>
      <c r="Q78" s="68"/>
      <c r="R78" s="66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2"/>
    </row>
    <row r="79" spans="1:36" ht="11.1" customHeight="1">
      <c r="A79" s="87">
        <v>9</v>
      </c>
      <c r="B79" s="124" t="s">
        <v>52</v>
      </c>
      <c r="C79" s="90" t="s">
        <v>78</v>
      </c>
      <c r="D79" s="96" t="s">
        <v>381</v>
      </c>
      <c r="E79" s="96" t="s">
        <v>381</v>
      </c>
      <c r="F79" s="96" t="s">
        <v>381</v>
      </c>
      <c r="G79" s="96" t="s">
        <v>381</v>
      </c>
      <c r="H79" s="96" t="s">
        <v>381</v>
      </c>
      <c r="I79" s="96" t="s">
        <v>381</v>
      </c>
      <c r="J79" s="96"/>
      <c r="K79" s="96"/>
      <c r="L79" s="96"/>
      <c r="M79" s="96"/>
      <c r="N79" s="189"/>
      <c r="O79" s="164"/>
      <c r="P79" s="95"/>
      <c r="Q79" s="96"/>
      <c r="R79" s="66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2"/>
    </row>
    <row r="80" spans="1:36" ht="11.1" customHeight="1">
      <c r="A80" s="87">
        <v>10</v>
      </c>
      <c r="B80" s="124" t="s">
        <v>53</v>
      </c>
      <c r="C80" s="90" t="s">
        <v>78</v>
      </c>
      <c r="D80" s="96" t="s">
        <v>381</v>
      </c>
      <c r="E80" s="96" t="s">
        <v>381</v>
      </c>
      <c r="F80" s="96" t="s">
        <v>381</v>
      </c>
      <c r="G80" s="96" t="s">
        <v>381</v>
      </c>
      <c r="H80" s="96" t="s">
        <v>381</v>
      </c>
      <c r="I80" s="96" t="s">
        <v>381</v>
      </c>
      <c r="J80" s="96"/>
      <c r="K80" s="96"/>
      <c r="L80" s="96"/>
      <c r="M80" s="96"/>
      <c r="N80" s="189"/>
      <c r="O80" s="164"/>
      <c r="P80" s="95"/>
      <c r="Q80" s="96"/>
      <c r="R80" s="66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2"/>
    </row>
    <row r="81" spans="1:35" ht="11.1" customHeight="1">
      <c r="A81" s="87">
        <v>11</v>
      </c>
      <c r="B81" s="124" t="s">
        <v>94</v>
      </c>
      <c r="C81" s="103" t="s">
        <v>90</v>
      </c>
      <c r="D81" s="70" t="s">
        <v>381</v>
      </c>
      <c r="E81" s="70" t="s">
        <v>381</v>
      </c>
      <c r="F81" s="70" t="s">
        <v>381</v>
      </c>
      <c r="G81" s="70" t="s">
        <v>381</v>
      </c>
      <c r="H81" s="70" t="s">
        <v>381</v>
      </c>
      <c r="I81" s="70" t="s">
        <v>381</v>
      </c>
      <c r="J81" s="70"/>
      <c r="K81" s="70"/>
      <c r="L81" s="70"/>
      <c r="M81" s="70"/>
      <c r="N81" s="184"/>
      <c r="O81" s="126"/>
      <c r="P81" s="69"/>
      <c r="Q81" s="70"/>
      <c r="R81" s="66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2"/>
    </row>
    <row r="82" spans="1:35" ht="11.1" customHeight="1">
      <c r="A82" s="87">
        <v>12</v>
      </c>
      <c r="B82" s="124" t="s">
        <v>54</v>
      </c>
      <c r="C82" s="90" t="s">
        <v>78</v>
      </c>
      <c r="D82" s="70">
        <v>0.6</v>
      </c>
      <c r="E82" s="70">
        <v>0.6</v>
      </c>
      <c r="F82" s="70">
        <v>0.8</v>
      </c>
      <c r="G82" s="70">
        <v>0.6</v>
      </c>
      <c r="H82" s="70">
        <v>0.6</v>
      </c>
      <c r="I82" s="70">
        <v>0.6</v>
      </c>
      <c r="J82" s="70"/>
      <c r="K82" s="70"/>
      <c r="L82" s="70"/>
      <c r="M82" s="70"/>
      <c r="N82" s="184"/>
      <c r="O82" s="126"/>
      <c r="P82" s="69"/>
      <c r="Q82" s="70"/>
      <c r="R82" s="66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2"/>
    </row>
    <row r="83" spans="1:35" ht="11.1" customHeight="1">
      <c r="A83" s="87">
        <v>13</v>
      </c>
      <c r="B83" s="124" t="s">
        <v>64</v>
      </c>
      <c r="C83" s="90" t="s">
        <v>78</v>
      </c>
      <c r="D83" s="70">
        <v>5.6083701000000001</v>
      </c>
      <c r="E83" s="70">
        <v>8.7378964999999997</v>
      </c>
      <c r="F83" s="70">
        <v>5.4885270000000004</v>
      </c>
      <c r="G83" s="70">
        <v>5.3569523000000006</v>
      </c>
      <c r="H83" s="70">
        <v>12.1949346</v>
      </c>
      <c r="I83" s="70">
        <v>12.300282599999999</v>
      </c>
      <c r="J83" s="70"/>
      <c r="K83" s="70"/>
      <c r="L83" s="70"/>
      <c r="M83" s="70"/>
      <c r="N83" s="184"/>
      <c r="O83" s="126"/>
      <c r="P83" s="69"/>
      <c r="Q83" s="70"/>
      <c r="R83" s="66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2"/>
    </row>
    <row r="84" spans="1:35" ht="11.1" customHeight="1">
      <c r="A84" s="87">
        <v>14</v>
      </c>
      <c r="B84" s="124" t="s">
        <v>65</v>
      </c>
      <c r="C84" s="90" t="s">
        <v>78</v>
      </c>
      <c r="D84" s="96" t="s">
        <v>381</v>
      </c>
      <c r="E84" s="96" t="s">
        <v>381</v>
      </c>
      <c r="F84" s="96" t="s">
        <v>381</v>
      </c>
      <c r="G84" s="96" t="s">
        <v>381</v>
      </c>
      <c r="H84" s="96" t="s">
        <v>381</v>
      </c>
      <c r="I84" s="96" t="s">
        <v>381</v>
      </c>
      <c r="J84" s="96"/>
      <c r="K84" s="96"/>
      <c r="L84" s="96"/>
      <c r="M84" s="96"/>
      <c r="N84" s="189"/>
      <c r="O84" s="164"/>
      <c r="P84" s="95"/>
      <c r="Q84" s="96"/>
      <c r="R84" s="66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2"/>
    </row>
    <row r="85" spans="1:35" ht="11.1" customHeight="1">
      <c r="A85" s="87">
        <v>15</v>
      </c>
      <c r="B85" s="124" t="s">
        <v>55</v>
      </c>
      <c r="C85" s="90" t="s">
        <v>78</v>
      </c>
      <c r="D85" s="70">
        <v>1.8</v>
      </c>
      <c r="E85" s="70">
        <v>1.5</v>
      </c>
      <c r="F85" s="70">
        <v>2.1</v>
      </c>
      <c r="G85" s="70">
        <v>1.8</v>
      </c>
      <c r="H85" s="70">
        <v>1.1000000000000001</v>
      </c>
      <c r="I85" s="70">
        <v>1.2</v>
      </c>
      <c r="J85" s="70"/>
      <c r="K85" s="70"/>
      <c r="L85" s="70"/>
      <c r="M85" s="70"/>
      <c r="N85" s="184"/>
      <c r="O85" s="126"/>
      <c r="P85" s="69"/>
      <c r="Q85" s="70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2"/>
    </row>
    <row r="86" spans="1:35" ht="11.1" customHeight="1">
      <c r="A86" s="87">
        <v>16</v>
      </c>
      <c r="B86" s="124" t="s">
        <v>95</v>
      </c>
      <c r="C86" s="90" t="s">
        <v>78</v>
      </c>
      <c r="D86" s="96" t="s">
        <v>381</v>
      </c>
      <c r="E86" s="96" t="s">
        <v>381</v>
      </c>
      <c r="F86" s="96" t="s">
        <v>381</v>
      </c>
      <c r="G86" s="96" t="s">
        <v>381</v>
      </c>
      <c r="H86" s="96" t="s">
        <v>381</v>
      </c>
      <c r="I86" s="96" t="s">
        <v>381</v>
      </c>
      <c r="J86" s="96"/>
      <c r="K86" s="96"/>
      <c r="L86" s="96"/>
      <c r="M86" s="96"/>
      <c r="N86" s="189"/>
      <c r="O86" s="164"/>
      <c r="P86" s="95"/>
      <c r="Q86" s="96"/>
      <c r="R86" s="66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2"/>
    </row>
    <row r="87" spans="1:35" ht="11.1" customHeight="1">
      <c r="A87" s="87">
        <v>17</v>
      </c>
      <c r="B87" s="124" t="s">
        <v>66</v>
      </c>
      <c r="C87" s="90" t="s">
        <v>78</v>
      </c>
      <c r="D87" s="96" t="s">
        <v>381</v>
      </c>
      <c r="E87" s="96" t="s">
        <v>381</v>
      </c>
      <c r="F87" s="96" t="s">
        <v>381</v>
      </c>
      <c r="G87" s="96" t="s">
        <v>381</v>
      </c>
      <c r="H87" s="96" t="s">
        <v>381</v>
      </c>
      <c r="I87" s="96" t="s">
        <v>381</v>
      </c>
      <c r="J87" s="96"/>
      <c r="K87" s="96"/>
      <c r="L87" s="96"/>
      <c r="M87" s="96"/>
      <c r="N87" s="189"/>
      <c r="O87" s="164"/>
      <c r="P87" s="95"/>
      <c r="Q87" s="96"/>
      <c r="R87" s="66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2"/>
    </row>
    <row r="88" spans="1:35" ht="11.1" customHeight="1">
      <c r="A88" s="87">
        <v>18</v>
      </c>
      <c r="B88" s="124" t="s">
        <v>67</v>
      </c>
      <c r="C88" s="90" t="s">
        <v>78</v>
      </c>
      <c r="D88" s="70" t="s">
        <v>381</v>
      </c>
      <c r="E88" s="70" t="s">
        <v>381</v>
      </c>
      <c r="F88" s="70" t="s">
        <v>381</v>
      </c>
      <c r="G88" s="70" t="s">
        <v>381</v>
      </c>
      <c r="H88" s="70" t="s">
        <v>381</v>
      </c>
      <c r="I88" s="70" t="s">
        <v>381</v>
      </c>
      <c r="J88" s="70"/>
      <c r="K88" s="70"/>
      <c r="L88" s="70"/>
      <c r="M88" s="70"/>
      <c r="N88" s="184"/>
      <c r="O88" s="126"/>
      <c r="P88" s="69"/>
      <c r="Q88" s="70"/>
      <c r="R88" s="66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2"/>
    </row>
    <row r="89" spans="1:35" ht="11.1" customHeight="1">
      <c r="A89" s="87">
        <v>19</v>
      </c>
      <c r="B89" s="124" t="s">
        <v>98</v>
      </c>
      <c r="C89" s="103" t="s">
        <v>90</v>
      </c>
      <c r="D89" s="68" t="s">
        <v>381</v>
      </c>
      <c r="E89" s="68" t="s">
        <v>381</v>
      </c>
      <c r="F89" s="68" t="s">
        <v>381</v>
      </c>
      <c r="G89" s="68" t="s">
        <v>381</v>
      </c>
      <c r="H89" s="68" t="s">
        <v>381</v>
      </c>
      <c r="I89" s="68" t="s">
        <v>381</v>
      </c>
      <c r="J89" s="68"/>
      <c r="K89" s="68"/>
      <c r="L89" s="68"/>
      <c r="M89" s="68"/>
      <c r="N89" s="115"/>
      <c r="O89" s="153"/>
      <c r="P89" s="66"/>
      <c r="Q89" s="68"/>
      <c r="R89" s="66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2"/>
    </row>
    <row r="90" spans="1:35" ht="11.1" customHeight="1">
      <c r="A90" s="87">
        <v>20</v>
      </c>
      <c r="B90" s="124" t="s">
        <v>56</v>
      </c>
      <c r="C90" s="90" t="s">
        <v>78</v>
      </c>
      <c r="D90" s="68">
        <v>38</v>
      </c>
      <c r="E90" s="68">
        <v>41</v>
      </c>
      <c r="F90" s="68">
        <v>34</v>
      </c>
      <c r="G90" s="68">
        <v>34</v>
      </c>
      <c r="H90" s="68">
        <v>41</v>
      </c>
      <c r="I90" s="68">
        <v>44</v>
      </c>
      <c r="J90" s="68"/>
      <c r="K90" s="68"/>
      <c r="L90" s="68"/>
      <c r="M90" s="68"/>
      <c r="N90" s="115"/>
      <c r="O90" s="153"/>
      <c r="P90" s="66"/>
      <c r="Q90" s="68"/>
      <c r="R90" s="66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2"/>
    </row>
    <row r="91" spans="1:35" ht="11.1" customHeight="1">
      <c r="A91" s="87">
        <v>21</v>
      </c>
      <c r="B91" s="124" t="s">
        <v>43</v>
      </c>
      <c r="C91" s="127" t="s">
        <v>91</v>
      </c>
      <c r="D91" s="70" t="s">
        <v>407</v>
      </c>
      <c r="E91" s="70" t="s">
        <v>407</v>
      </c>
      <c r="F91" s="70" t="s">
        <v>407</v>
      </c>
      <c r="G91" s="70" t="s">
        <v>407</v>
      </c>
      <c r="H91" s="70" t="s">
        <v>407</v>
      </c>
      <c r="I91" s="70" t="s">
        <v>407</v>
      </c>
      <c r="J91" s="70"/>
      <c r="K91" s="70"/>
      <c r="L91" s="70"/>
      <c r="M91" s="70"/>
      <c r="N91" s="184"/>
      <c r="O91" s="126"/>
      <c r="P91" s="69"/>
      <c r="Q91" s="70"/>
      <c r="R91" s="66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2"/>
    </row>
    <row r="92" spans="1:35" ht="11.1" customHeight="1">
      <c r="A92" s="87">
        <v>22</v>
      </c>
      <c r="B92" s="124" t="s">
        <v>103</v>
      </c>
      <c r="C92" s="103" t="s">
        <v>90</v>
      </c>
      <c r="D92" s="70">
        <v>7.5</v>
      </c>
      <c r="E92" s="70">
        <v>7.5</v>
      </c>
      <c r="F92" s="70">
        <v>7.4</v>
      </c>
      <c r="G92" s="70">
        <v>6.9</v>
      </c>
      <c r="H92" s="70">
        <v>7.3</v>
      </c>
      <c r="I92" s="70">
        <v>7.1</v>
      </c>
      <c r="J92" s="70"/>
      <c r="K92" s="70"/>
      <c r="L92" s="70"/>
      <c r="M92" s="70"/>
      <c r="N92" s="184"/>
      <c r="O92" s="126"/>
      <c r="P92" s="69"/>
      <c r="Q92" s="70"/>
      <c r="R92" s="66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2"/>
    </row>
    <row r="93" spans="1:35" ht="11.1" customHeight="1">
      <c r="A93" s="87">
        <v>23</v>
      </c>
      <c r="B93" s="124" t="s">
        <v>175</v>
      </c>
      <c r="C93" s="103" t="s">
        <v>90</v>
      </c>
      <c r="D93" s="70">
        <v>-3.0023511264174183</v>
      </c>
      <c r="E93" s="70">
        <v>-2.4700617619158183</v>
      </c>
      <c r="F93" s="70">
        <v>-2.9013523420693583</v>
      </c>
      <c r="G93" s="70">
        <v>-3.3804903026286959</v>
      </c>
      <c r="H93" s="70">
        <v>-2.4490334998299619</v>
      </c>
      <c r="I93" s="70">
        <v>-2.6110783083551832</v>
      </c>
      <c r="J93" s="70"/>
      <c r="K93" s="70"/>
      <c r="L93" s="70"/>
      <c r="M93" s="70"/>
      <c r="N93" s="184"/>
      <c r="O93" s="126"/>
      <c r="P93" s="69"/>
      <c r="Q93" s="70"/>
      <c r="R93" s="66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2"/>
    </row>
    <row r="94" spans="1:35" ht="11.1" customHeight="1">
      <c r="A94" s="87">
        <v>24</v>
      </c>
      <c r="B94" s="128" t="s">
        <v>58</v>
      </c>
      <c r="C94" s="129" t="s">
        <v>92</v>
      </c>
      <c r="D94" s="68" t="s">
        <v>381</v>
      </c>
      <c r="E94" s="68" t="s">
        <v>381</v>
      </c>
      <c r="F94" s="68" t="s">
        <v>381</v>
      </c>
      <c r="G94" s="68" t="s">
        <v>381</v>
      </c>
      <c r="H94" s="68" t="s">
        <v>381</v>
      </c>
      <c r="I94" s="68" t="s">
        <v>381</v>
      </c>
      <c r="J94" s="68"/>
      <c r="K94" s="68"/>
      <c r="L94" s="68"/>
      <c r="M94" s="68"/>
      <c r="N94" s="115"/>
      <c r="O94" s="153"/>
      <c r="P94" s="66"/>
      <c r="Q94" s="68"/>
      <c r="R94" s="66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2"/>
    </row>
    <row r="95" spans="1:35" ht="11.1" customHeight="1">
      <c r="A95" s="87">
        <v>25</v>
      </c>
      <c r="B95" s="124" t="s">
        <v>104</v>
      </c>
      <c r="C95" s="90" t="s">
        <v>78</v>
      </c>
      <c r="D95" s="96" t="s">
        <v>381</v>
      </c>
      <c r="E95" s="96" t="s">
        <v>381</v>
      </c>
      <c r="F95" s="96" t="s">
        <v>381</v>
      </c>
      <c r="G95" s="96" t="s">
        <v>381</v>
      </c>
      <c r="H95" s="96" t="s">
        <v>381</v>
      </c>
      <c r="I95" s="96" t="s">
        <v>381</v>
      </c>
      <c r="J95" s="96"/>
      <c r="K95" s="96"/>
      <c r="L95" s="96"/>
      <c r="M95" s="96"/>
      <c r="N95" s="189"/>
      <c r="O95" s="164"/>
      <c r="P95" s="95"/>
      <c r="Q95" s="96"/>
      <c r="R95" s="66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2"/>
    </row>
    <row r="96" spans="1:35" ht="11.1" customHeight="1" thickBot="1">
      <c r="A96" s="87">
        <v>26</v>
      </c>
      <c r="B96" s="156" t="s">
        <v>68</v>
      </c>
      <c r="C96" s="90" t="s">
        <v>78</v>
      </c>
      <c r="D96" s="98" t="s">
        <v>381</v>
      </c>
      <c r="E96" s="98" t="s">
        <v>381</v>
      </c>
      <c r="F96" s="98" t="s">
        <v>381</v>
      </c>
      <c r="G96" s="98" t="s">
        <v>381</v>
      </c>
      <c r="H96" s="98" t="s">
        <v>381</v>
      </c>
      <c r="I96" s="98" t="s">
        <v>381</v>
      </c>
      <c r="J96" s="98"/>
      <c r="K96" s="98"/>
      <c r="L96" s="98"/>
      <c r="M96" s="98"/>
      <c r="N96" s="190"/>
      <c r="O96" s="165"/>
      <c r="P96" s="97"/>
      <c r="Q96" s="98"/>
      <c r="R96" s="66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2"/>
    </row>
    <row r="97" spans="1:36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4"/>
      <c r="P97" s="53"/>
      <c r="Q97" s="53"/>
      <c r="R97" s="66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2"/>
    </row>
    <row r="98" spans="1:36" ht="11.1" customHeight="1">
      <c r="A98" s="82">
        <v>1</v>
      </c>
      <c r="B98" s="135" t="s">
        <v>178</v>
      </c>
      <c r="C98" s="157" t="s">
        <v>60</v>
      </c>
      <c r="D98" s="138">
        <v>2</v>
      </c>
      <c r="E98" s="138">
        <v>1.7</v>
      </c>
      <c r="F98" s="138">
        <v>2.4</v>
      </c>
      <c r="G98" s="138">
        <v>2</v>
      </c>
      <c r="H98" s="138">
        <v>1.3</v>
      </c>
      <c r="I98" s="138">
        <v>1.4</v>
      </c>
      <c r="J98" s="138"/>
      <c r="K98" s="138"/>
      <c r="L98" s="138"/>
      <c r="M98" s="138"/>
      <c r="N98" s="194"/>
      <c r="O98" s="168"/>
      <c r="P98" s="137"/>
      <c r="Q98" s="138"/>
      <c r="R98" s="66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71"/>
      <c r="AJ98" s="72"/>
    </row>
    <row r="99" spans="1:36" ht="11.1" customHeight="1">
      <c r="A99" s="87">
        <v>2</v>
      </c>
      <c r="B99" s="139" t="s">
        <v>179</v>
      </c>
      <c r="C99" s="158" t="s">
        <v>60</v>
      </c>
      <c r="D99" s="70">
        <v>6</v>
      </c>
      <c r="E99" s="70">
        <v>10</v>
      </c>
      <c r="F99" s="70">
        <v>9.8000000000000007</v>
      </c>
      <c r="G99" s="70">
        <v>9</v>
      </c>
      <c r="H99" s="70">
        <v>15.4</v>
      </c>
      <c r="I99" s="70">
        <v>14.8</v>
      </c>
      <c r="J99" s="70"/>
      <c r="K99" s="70"/>
      <c r="L99" s="70"/>
      <c r="M99" s="70"/>
      <c r="N99" s="184"/>
      <c r="O99" s="126"/>
      <c r="P99" s="69"/>
      <c r="Q99" s="70"/>
      <c r="R99" s="66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71"/>
      <c r="AJ99" s="72"/>
    </row>
    <row r="100" spans="1:36" ht="11.1" customHeight="1">
      <c r="A100" s="87">
        <v>3</v>
      </c>
      <c r="B100" s="139" t="s">
        <v>59</v>
      </c>
      <c r="C100" s="158" t="s">
        <v>362</v>
      </c>
      <c r="D100" s="70">
        <v>3</v>
      </c>
      <c r="E100" s="70">
        <v>3.6</v>
      </c>
      <c r="F100" s="70">
        <v>4.5999999999999996</v>
      </c>
      <c r="G100" s="70">
        <v>2.9</v>
      </c>
      <c r="H100" s="70">
        <v>4.7</v>
      </c>
      <c r="I100" s="70">
        <v>4.7</v>
      </c>
      <c r="J100" s="70"/>
      <c r="K100" s="70"/>
      <c r="L100" s="70"/>
      <c r="M100" s="70"/>
      <c r="N100" s="184"/>
      <c r="O100" s="126"/>
      <c r="P100" s="69"/>
      <c r="Q100" s="70"/>
      <c r="R100" s="66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71"/>
      <c r="AJ100" s="72"/>
    </row>
    <row r="101" spans="1:36" ht="11.1" customHeight="1">
      <c r="A101" s="87">
        <v>4</v>
      </c>
      <c r="B101" s="139" t="s">
        <v>219</v>
      </c>
      <c r="C101" s="158" t="s">
        <v>360</v>
      </c>
      <c r="D101" s="98">
        <v>0.11</v>
      </c>
      <c r="E101" s="98">
        <v>0.11</v>
      </c>
      <c r="F101" s="98">
        <v>0.19</v>
      </c>
      <c r="G101" s="98">
        <v>0.19</v>
      </c>
      <c r="H101" s="98">
        <v>0.43</v>
      </c>
      <c r="I101" s="98">
        <v>0.44</v>
      </c>
      <c r="J101" s="98"/>
      <c r="K101" s="98"/>
      <c r="L101" s="98"/>
      <c r="M101" s="98"/>
      <c r="N101" s="190"/>
      <c r="O101" s="165"/>
      <c r="P101" s="97"/>
      <c r="Q101" s="98"/>
      <c r="R101" s="66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71"/>
      <c r="AJ101" s="72"/>
    </row>
    <row r="102" spans="1:36" ht="11.1" customHeight="1">
      <c r="A102" s="87">
        <v>5</v>
      </c>
      <c r="B102" s="144" t="s">
        <v>177</v>
      </c>
      <c r="C102" s="127" t="s">
        <v>60</v>
      </c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115"/>
      <c r="O102" s="153"/>
      <c r="P102" s="66"/>
      <c r="Q102" s="68"/>
      <c r="R102" s="66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2"/>
    </row>
    <row r="103" spans="1:36" ht="11.1" customHeight="1">
      <c r="A103" s="87">
        <v>6</v>
      </c>
      <c r="B103" s="159" t="s">
        <v>69</v>
      </c>
      <c r="C103" s="127" t="s">
        <v>60</v>
      </c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115"/>
      <c r="O103" s="153"/>
      <c r="P103" s="66"/>
      <c r="Q103" s="68"/>
      <c r="R103" s="66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2"/>
    </row>
    <row r="104" spans="1:36" ht="11.1" customHeight="1">
      <c r="A104" s="87">
        <v>7</v>
      </c>
      <c r="B104" s="144" t="s">
        <v>70</v>
      </c>
      <c r="C104" s="127" t="s">
        <v>60</v>
      </c>
      <c r="D104" s="68" t="s">
        <v>381</v>
      </c>
      <c r="E104" s="68" t="s">
        <v>381</v>
      </c>
      <c r="F104" s="68" t="s">
        <v>381</v>
      </c>
      <c r="G104" s="68" t="s">
        <v>381</v>
      </c>
      <c r="H104" s="68" t="s">
        <v>381</v>
      </c>
      <c r="I104" s="68" t="s">
        <v>381</v>
      </c>
      <c r="J104" s="68"/>
      <c r="K104" s="68"/>
      <c r="L104" s="68"/>
      <c r="M104" s="68"/>
      <c r="N104" s="115"/>
      <c r="O104" s="153"/>
      <c r="P104" s="66"/>
      <c r="Q104" s="68"/>
      <c r="R104" s="66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2"/>
    </row>
    <row r="105" spans="1:36" ht="11.1" customHeight="1" thickBot="1">
      <c r="A105" s="105">
        <v>8</v>
      </c>
      <c r="B105" s="145" t="s">
        <v>71</v>
      </c>
      <c r="C105" s="146" t="s">
        <v>60</v>
      </c>
      <c r="D105" s="110" t="s">
        <v>381</v>
      </c>
      <c r="E105" s="110" t="s">
        <v>381</v>
      </c>
      <c r="F105" s="110" t="s">
        <v>381</v>
      </c>
      <c r="G105" s="110" t="s">
        <v>381</v>
      </c>
      <c r="H105" s="110" t="s">
        <v>381</v>
      </c>
      <c r="I105" s="110" t="s">
        <v>381</v>
      </c>
      <c r="J105" s="110"/>
      <c r="K105" s="110"/>
      <c r="L105" s="110"/>
      <c r="M105" s="110"/>
      <c r="N105" s="195"/>
      <c r="O105" s="169"/>
      <c r="P105" s="147"/>
      <c r="Q105" s="110"/>
      <c r="R105" s="66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2"/>
    </row>
    <row r="106" spans="1:36" ht="11.1" customHeight="1"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</row>
    <row r="107" spans="1:36" ht="11.1" customHeight="1"/>
    <row r="108" spans="1:36" ht="11.1" customHeight="1"/>
    <row r="109" spans="1:36" ht="11.1" customHeight="1"/>
    <row r="110" spans="1:36" ht="11.1" customHeight="1"/>
    <row r="111" spans="1:36" ht="11.1" customHeight="1"/>
    <row r="112" spans="1:36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6" ht="11.1" customHeight="1" thickBot="1"/>
    <row r="130" spans="1:36" ht="11.1" customHeight="1" thickTop="1">
      <c r="A130" s="224">
        <f>EDATE(演算タグ!B1,-3)</f>
        <v>46054</v>
      </c>
      <c r="B130" s="224"/>
      <c r="C130" s="225">
        <f>演算タグ!B1</f>
        <v>46143</v>
      </c>
      <c r="D130" s="225"/>
      <c r="E130" s="148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4"/>
      <c r="S130" s="66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115"/>
      <c r="AJ130" s="32"/>
    </row>
  </sheetData>
  <mergeCells count="34">
    <mergeCell ref="A130:B130"/>
    <mergeCell ref="C130:D130"/>
    <mergeCell ref="P4:P5"/>
    <mergeCell ref="A2:B2"/>
    <mergeCell ref="C2:D2"/>
    <mergeCell ref="A69:B69"/>
    <mergeCell ref="C69:D69"/>
    <mergeCell ref="D4:D5"/>
    <mergeCell ref="K4:K5"/>
    <mergeCell ref="I6:I7"/>
    <mergeCell ref="F6:F7"/>
    <mergeCell ref="K6:K7"/>
    <mergeCell ref="H6:H7"/>
    <mergeCell ref="G6:G7"/>
    <mergeCell ref="J6:J7"/>
    <mergeCell ref="D6:D7"/>
    <mergeCell ref="E6:E7"/>
    <mergeCell ref="I4:I5"/>
    <mergeCell ref="H4:H5"/>
    <mergeCell ref="G4:G5"/>
    <mergeCell ref="J4:J5"/>
    <mergeCell ref="E4:E5"/>
    <mergeCell ref="F4:F5"/>
    <mergeCell ref="L6:L7"/>
    <mergeCell ref="M4:M5"/>
    <mergeCell ref="L4:L5"/>
    <mergeCell ref="Q4:Q5"/>
    <mergeCell ref="P6:P7"/>
    <mergeCell ref="Q6:Q7"/>
    <mergeCell ref="N4:N5"/>
    <mergeCell ref="O4:O5"/>
    <mergeCell ref="N6:N7"/>
    <mergeCell ref="O6:O7"/>
    <mergeCell ref="M6:M7"/>
  </mergeCells>
  <phoneticPr fontId="2"/>
  <printOptions verticalCentered="1"/>
  <pageMargins left="1.0236220472440944" right="0.23622047244094491" top="0.74803149606299213" bottom="0.55118110236220474" header="0.31496062992125984" footer="0.31496062992125984"/>
  <pageSetup paperSize="8"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9" defaultRowHeight="9"/>
  <cols>
    <col min="1" max="1" width="3.09765625" style="31" customWidth="1"/>
    <col min="2" max="2" width="21.69921875" style="31" customWidth="1"/>
    <col min="3" max="3" width="6" style="31" customWidth="1"/>
    <col min="4" max="25" width="9.69921875" style="32" customWidth="1"/>
    <col min="26" max="42" width="5.59765625" style="31" hidden="1" customWidth="1"/>
    <col min="43" max="43" width="11.59765625" style="33" hidden="1" customWidth="1"/>
    <col min="44" max="44" width="3.09765625" style="33" customWidth="1"/>
    <col min="45" max="45" width="27.59765625" style="31" bestFit="1" customWidth="1"/>
    <col min="46" max="16384" width="9" style="31"/>
  </cols>
  <sheetData>
    <row r="1" spans="1:47">
      <c r="B1" s="31">
        <v>46143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7" ht="10.8">
      <c r="A2" s="238"/>
      <c r="B2" s="238"/>
      <c r="C2" s="229"/>
      <c r="D2" s="229"/>
      <c r="E2" s="34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3" spans="1:47" ht="10.199999999999999" customHeight="1" thickBot="1"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</row>
    <row r="4" spans="1:47" ht="11.1" customHeight="1">
      <c r="A4" s="35"/>
      <c r="B4" s="36"/>
      <c r="C4" s="37" t="s">
        <v>87</v>
      </c>
      <c r="D4" s="239" t="s">
        <v>349</v>
      </c>
      <c r="E4" s="240"/>
      <c r="F4" s="243" t="s">
        <v>377</v>
      </c>
      <c r="G4" s="244"/>
      <c r="H4" s="249" t="s">
        <v>373</v>
      </c>
      <c r="I4" s="250"/>
      <c r="J4" s="249" t="s">
        <v>351</v>
      </c>
      <c r="K4" s="250"/>
      <c r="L4" s="249" t="s">
        <v>354</v>
      </c>
      <c r="M4" s="250"/>
      <c r="N4" s="249" t="s">
        <v>356</v>
      </c>
      <c r="O4" s="250"/>
      <c r="P4" s="243"/>
      <c r="Q4" s="247"/>
      <c r="R4" s="249"/>
      <c r="S4" s="250"/>
      <c r="T4" s="249"/>
      <c r="U4" s="250"/>
      <c r="V4" s="249"/>
      <c r="W4" s="250"/>
      <c r="X4" s="249"/>
      <c r="Y4" s="253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</row>
    <row r="5" spans="1:47" ht="11.1" customHeight="1">
      <c r="A5" s="38"/>
      <c r="B5" s="39"/>
      <c r="C5" s="40"/>
      <c r="D5" s="241"/>
      <c r="E5" s="242"/>
      <c r="F5" s="245"/>
      <c r="G5" s="246"/>
      <c r="H5" s="251"/>
      <c r="I5" s="252"/>
      <c r="J5" s="251"/>
      <c r="K5" s="252"/>
      <c r="L5" s="251"/>
      <c r="M5" s="252"/>
      <c r="N5" s="251"/>
      <c r="O5" s="252"/>
      <c r="P5" s="245"/>
      <c r="Q5" s="248"/>
      <c r="R5" s="251"/>
      <c r="S5" s="252"/>
      <c r="T5" s="251"/>
      <c r="U5" s="252"/>
      <c r="V5" s="251"/>
      <c r="W5" s="252"/>
      <c r="X5" s="251"/>
      <c r="Y5" s="254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</row>
    <row r="6" spans="1:47" ht="11.1" customHeight="1">
      <c r="A6" s="38"/>
      <c r="B6" s="41"/>
      <c r="C6" s="42" t="s">
        <v>88</v>
      </c>
      <c r="D6" s="236"/>
      <c r="E6" s="43"/>
      <c r="F6" s="218"/>
      <c r="G6" s="44"/>
      <c r="H6" s="232"/>
      <c r="I6" s="43"/>
      <c r="J6" s="232"/>
      <c r="K6" s="43"/>
      <c r="L6" s="234"/>
      <c r="M6" s="43"/>
      <c r="N6" s="232"/>
      <c r="O6" s="43"/>
      <c r="P6" s="234"/>
      <c r="Q6" s="43"/>
      <c r="R6" s="232"/>
      <c r="S6" s="43"/>
      <c r="T6" s="196"/>
      <c r="U6" s="43"/>
      <c r="V6" s="216"/>
      <c r="W6" s="43"/>
      <c r="X6" s="216"/>
      <c r="Y6" s="43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</row>
    <row r="7" spans="1:47" ht="11.1" customHeight="1" thickBot="1">
      <c r="A7" s="45" t="s">
        <v>85</v>
      </c>
      <c r="B7" s="46" t="s">
        <v>86</v>
      </c>
      <c r="C7" s="47"/>
      <c r="D7" s="237"/>
      <c r="E7" s="48" t="s">
        <v>124</v>
      </c>
      <c r="F7" s="219"/>
      <c r="G7" s="49" t="s">
        <v>124</v>
      </c>
      <c r="H7" s="233"/>
      <c r="I7" s="48" t="s">
        <v>124</v>
      </c>
      <c r="J7" s="233"/>
      <c r="K7" s="48" t="s">
        <v>124</v>
      </c>
      <c r="L7" s="235"/>
      <c r="M7" s="48" t="s">
        <v>124</v>
      </c>
      <c r="N7" s="233"/>
      <c r="O7" s="48" t="s">
        <v>124</v>
      </c>
      <c r="P7" s="235"/>
      <c r="Q7" s="48" t="s">
        <v>124</v>
      </c>
      <c r="R7" s="233"/>
      <c r="S7" s="48" t="s">
        <v>124</v>
      </c>
      <c r="T7" s="197"/>
      <c r="U7" s="48" t="s">
        <v>124</v>
      </c>
      <c r="V7" s="217"/>
      <c r="W7" s="48" t="s">
        <v>124</v>
      </c>
      <c r="X7" s="217"/>
      <c r="Y7" s="48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</row>
    <row r="8" spans="1:47" ht="11.1" customHeight="1" thickBot="1">
      <c r="A8" s="50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4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</row>
    <row r="9" spans="1:47" ht="11.1" customHeight="1">
      <c r="A9" s="55">
        <v>1</v>
      </c>
      <c r="B9" s="56" t="s">
        <v>80</v>
      </c>
      <c r="C9" s="57" t="s">
        <v>75</v>
      </c>
      <c r="D9" s="58">
        <v>20260518</v>
      </c>
      <c r="E9" s="59" t="str">
        <f>IF(手入力!C3="",REPLACE(D9,5,0,"/"),REPLACE(手入力!C3,5,0,"/"))</f>
        <v>2026/0518</v>
      </c>
      <c r="F9" s="58">
        <v>20260518</v>
      </c>
      <c r="G9" s="59" t="str">
        <f>IF(手入力!D3="",REPLACE(F9,5,0,"/"),REPLACE(手入力!D3,5,0,"/"))</f>
        <v>2026/0518</v>
      </c>
      <c r="H9" s="58">
        <v>20260518</v>
      </c>
      <c r="I9" s="59" t="str">
        <f>IF(手入力!E3="",REPLACE(H9,5,0,"/"),REPLACE(手入力!E3,5,0,"/"))</f>
        <v>2026/0518</v>
      </c>
      <c r="J9" s="58">
        <v>20260518</v>
      </c>
      <c r="K9" s="59" t="str">
        <f>IF(手入力!F3="",REPLACE(J9,5,0,"/"),REPLACE(手入力!F3,5,0,"/"))</f>
        <v>2026/0518</v>
      </c>
      <c r="L9" s="58">
        <v>20260518</v>
      </c>
      <c r="M9" s="59" t="str">
        <f>IF(手入力!G3="",REPLACE(L9,5,0,"/"),REPLACE(手入力!G3,5,0,"/"))</f>
        <v>2026/0518</v>
      </c>
      <c r="N9" s="58">
        <v>20260518</v>
      </c>
      <c r="O9" s="59" t="str">
        <f>IF(手入力!H3="",REPLACE(N9,5,0,"/"),REPLACE(手入力!H3,5,0,"/"))</f>
        <v>2026/0518</v>
      </c>
      <c r="P9" s="58"/>
      <c r="Q9" s="59" t="str">
        <f>IF(手入力!I3="",REPLACE(P9,5,0,"/"),REPLACE(手入力!I3,5,0,"/"))</f>
        <v>/</v>
      </c>
      <c r="R9" s="58"/>
      <c r="S9" s="59" t="str">
        <f>REPLACE(R9,5,0,"/")</f>
        <v>/</v>
      </c>
      <c r="T9" s="58"/>
      <c r="U9" s="59" t="str">
        <f>REPLACE(T9,5,0,"/")</f>
        <v>/</v>
      </c>
      <c r="V9" s="58"/>
      <c r="W9" s="59" t="str">
        <f>REPLACE(V9,5,0,"/")</f>
        <v>/</v>
      </c>
      <c r="X9" s="58"/>
      <c r="Y9" s="59" t="str">
        <f>REPLACE(X9,5,0,"/")</f>
        <v>/</v>
      </c>
      <c r="Z9" s="60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1" t="e">
        <f>#REF!</f>
        <v>#REF!</v>
      </c>
      <c r="AJ9" s="61" t="e">
        <f>#REF!</f>
        <v>#REF!</v>
      </c>
      <c r="AK9" s="61" t="e">
        <f>#REF!</f>
        <v>#REF!</v>
      </c>
      <c r="AL9" s="61" t="e">
        <f>#REF!</f>
        <v>#REF!</v>
      </c>
      <c r="AM9" s="61" t="e">
        <f>#REF!</f>
        <v>#REF!</v>
      </c>
      <c r="AN9" s="61" t="e">
        <f>#REF!</f>
        <v>#REF!</v>
      </c>
      <c r="AO9" s="61" t="e">
        <f>#REF!</f>
        <v>#REF!</v>
      </c>
      <c r="AP9" s="61" t="e">
        <f>#REF!</f>
        <v>#REF!</v>
      </c>
      <c r="AQ9" s="62" t="s">
        <v>46</v>
      </c>
    </row>
    <row r="10" spans="1:47" ht="11.1" customHeight="1">
      <c r="A10" s="63">
        <v>2</v>
      </c>
      <c r="B10" s="64" t="s">
        <v>81</v>
      </c>
      <c r="C10" s="65" t="s">
        <v>75</v>
      </c>
      <c r="D10" s="66">
        <v>1046</v>
      </c>
      <c r="E10" s="67" t="str">
        <f>TEXT(D10,"0000")</f>
        <v>1046</v>
      </c>
      <c r="F10" s="68">
        <v>1031</v>
      </c>
      <c r="G10" s="67" t="str">
        <f>TEXT(F10,"0000")</f>
        <v>1031</v>
      </c>
      <c r="H10" s="68">
        <v>1116</v>
      </c>
      <c r="I10" s="67" t="str">
        <f>TEXT(H10,"0000")</f>
        <v>1116</v>
      </c>
      <c r="J10" s="68">
        <v>929</v>
      </c>
      <c r="K10" s="67" t="str">
        <f>TEXT(J10,"0000")</f>
        <v>0929</v>
      </c>
      <c r="L10" s="68">
        <v>1008</v>
      </c>
      <c r="M10" s="67" t="str">
        <f>TEXT(L10,"0000")</f>
        <v>1008</v>
      </c>
      <c r="N10" s="68">
        <v>953</v>
      </c>
      <c r="O10" s="67" t="str">
        <f>TEXT(N10,"0000")</f>
        <v>0953</v>
      </c>
      <c r="P10" s="68"/>
      <c r="Q10" s="67" t="str">
        <f>TEXT(P10,"0000")</f>
        <v>0000</v>
      </c>
      <c r="R10" s="68"/>
      <c r="S10" s="67" t="str">
        <f>TEXT(R10,"0000")</f>
        <v>0000</v>
      </c>
      <c r="T10" s="68"/>
      <c r="U10" s="67" t="str">
        <f>TEXT(T10,"0000")</f>
        <v>0000</v>
      </c>
      <c r="V10" s="68"/>
      <c r="W10" s="67" t="str">
        <f>TEXT(V10,"0000")</f>
        <v>0000</v>
      </c>
      <c r="X10" s="68"/>
      <c r="Y10" s="67" t="str">
        <f>TEXT(X10,"0000")</f>
        <v>0000</v>
      </c>
      <c r="Z10" s="60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2"/>
    </row>
    <row r="11" spans="1:47" ht="11.1" customHeight="1">
      <c r="A11" s="63">
        <v>3</v>
      </c>
      <c r="B11" s="64" t="s">
        <v>82</v>
      </c>
      <c r="C11" s="65" t="s">
        <v>75</v>
      </c>
      <c r="D11" s="68" t="str">
        <f>IF(D$9=0,"",HLOOKUP(E11,天気タグ!$B$3:$AG$39,35))</f>
        <v>晴</v>
      </c>
      <c r="E11" s="68">
        <f>IF(E9=0,"",(RIGHT(E9,2))-1)</f>
        <v>17</v>
      </c>
      <c r="F11" s="68" t="str">
        <f>IF(F$9=0,"",HLOOKUP(G11,天気タグ!$B$3:$AG$39,35))</f>
        <v>晴</v>
      </c>
      <c r="G11" s="68">
        <f>IF(G9=0,"",(RIGHT(G9,2))-1)</f>
        <v>17</v>
      </c>
      <c r="H11" s="68" t="str">
        <f>IF(H$9=0,"",HLOOKUP(I11,天気タグ!$B$3:$AG$39,35))</f>
        <v>晴</v>
      </c>
      <c r="I11" s="68">
        <f>IF(I9=0,"",(RIGHT(I9,2))-1)</f>
        <v>17</v>
      </c>
      <c r="J11" s="68" t="str">
        <f>IF(J$9=0,"",HLOOKUP(K11,天気タグ!$B$3:$AG$39,35))</f>
        <v>晴</v>
      </c>
      <c r="K11" s="68">
        <f>IF(K9=0,"",(RIGHT(K9,2))-1)</f>
        <v>17</v>
      </c>
      <c r="L11" s="68" t="str">
        <f>IF(L$9=0,"",HLOOKUP(M11,天気タグ!$B$3:$AG$39,35))</f>
        <v>晴</v>
      </c>
      <c r="M11" s="68">
        <f>IF(M9=0,"",(RIGHT(M9,2))-1)</f>
        <v>17</v>
      </c>
      <c r="N11" s="68" t="str">
        <f>IF(N$9=0,"",HLOOKUP(O11,天気タグ!$B$3:$AG$39,35))</f>
        <v>晴</v>
      </c>
      <c r="O11" s="68">
        <f>IF(O9=0,"",(RIGHT(O9,2))-1)</f>
        <v>17</v>
      </c>
      <c r="P11" s="68"/>
      <c r="Q11" s="68" t="e">
        <f>IF(Q9=0,"",(RIGHT(Q9,2))-1)</f>
        <v>#VALUE!</v>
      </c>
      <c r="R11" s="68" t="str">
        <f>IF(R$9=0,"",HLOOKUP(S11,天気タグ!$B$3:$AG$39,35))</f>
        <v/>
      </c>
      <c r="S11" s="68" t="str">
        <f>IF(R9=0,"",(RIGHT(R9,2))-1)</f>
        <v/>
      </c>
      <c r="T11" s="68" t="str">
        <f>IF(T$9=0,"",HLOOKUP(U11,天気タグ!$B$3:$AG$39,35))</f>
        <v/>
      </c>
      <c r="U11" s="68" t="str">
        <f>IF(T9=0,"",(RIGHT(T9,2))-1)</f>
        <v/>
      </c>
      <c r="V11" s="68" t="str">
        <f>IF(V$9=0,"",HLOOKUP(W11,天気タグ!$B$3:$AG$39,35))</f>
        <v/>
      </c>
      <c r="W11" s="68" t="str">
        <f>IF(V9=0,"",(RIGHT(V9,2))-1)</f>
        <v/>
      </c>
      <c r="X11" s="68"/>
      <c r="Y11" s="68" t="str">
        <f>IF(X9=0,"",(RIGHT(X9,2))-1)</f>
        <v/>
      </c>
      <c r="Z11" s="60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2"/>
    </row>
    <row r="12" spans="1:47" ht="11.1" customHeight="1">
      <c r="A12" s="63">
        <v>4</v>
      </c>
      <c r="B12" s="64" t="s">
        <v>83</v>
      </c>
      <c r="C12" s="65" t="s">
        <v>75</v>
      </c>
      <c r="D12" s="68" t="str">
        <f>IF(D$9=0,"",HLOOKUP(E12,天気タグ!$B$3:$AG$39,35))</f>
        <v>晴</v>
      </c>
      <c r="E12" s="68">
        <f>IF(E9=0,"",RIGHT(E9,2)*1)</f>
        <v>18</v>
      </c>
      <c r="F12" s="68" t="str">
        <f>IF(F$9=0,"",HLOOKUP(G12,天気タグ!$B$3:$AG$39,35))</f>
        <v>晴</v>
      </c>
      <c r="G12" s="68">
        <f>IF(G9=0,"",RIGHT(G9,2)*1)</f>
        <v>18</v>
      </c>
      <c r="H12" s="68" t="str">
        <f>IF(H$9=0,"",HLOOKUP(I12,天気タグ!$B$3:$AG$39,35))</f>
        <v>晴</v>
      </c>
      <c r="I12" s="68">
        <f>IF(I9=0,"",RIGHT(I9,2)*1)</f>
        <v>18</v>
      </c>
      <c r="J12" s="68" t="str">
        <f>IF(J$9=0,"",HLOOKUP(K12,天気タグ!$B$3:$AG$39,35))</f>
        <v>晴</v>
      </c>
      <c r="K12" s="68">
        <f>IF(K9=0,"",RIGHT(K9,2)*1)</f>
        <v>18</v>
      </c>
      <c r="L12" s="68" t="str">
        <f>IF(L$9=0,"",HLOOKUP(M12,天気タグ!$B$3:$AG$39,35))</f>
        <v>晴</v>
      </c>
      <c r="M12" s="68">
        <f>IF(M9=0,"",RIGHT(M9,2)*1)</f>
        <v>18</v>
      </c>
      <c r="N12" s="68" t="str">
        <f>IF(N$9=0,"",HLOOKUP(O12,天気タグ!$B$3:$AG$39,35))</f>
        <v>晴</v>
      </c>
      <c r="O12" s="68">
        <f>IF(O9=0,"",RIGHT(O9,2)*1)</f>
        <v>18</v>
      </c>
      <c r="P12" s="68"/>
      <c r="Q12" s="68" t="e">
        <f>IF(Q9=0,"",RIGHT(Q9,2)*1)</f>
        <v>#VALUE!</v>
      </c>
      <c r="R12" s="68" t="str">
        <f>IF(R$9=0,"",HLOOKUP(S12,天気タグ!$B$3:$AG$39,35))</f>
        <v/>
      </c>
      <c r="S12" s="68" t="str">
        <f>IF(R9=0,"",RIGHT(R9,2)*1)</f>
        <v/>
      </c>
      <c r="T12" s="68" t="str">
        <f>IF(T$9=0,"",HLOOKUP(U12,天気タグ!$B$3:$AG$39,35))</f>
        <v/>
      </c>
      <c r="U12" s="68" t="str">
        <f>IF(T9=0,"",RIGHT(T9,2)*1)</f>
        <v/>
      </c>
      <c r="V12" s="68" t="str">
        <f>IF(V$9=0,"",HLOOKUP(W12,天気タグ!$B$3:$AG$39,35))</f>
        <v/>
      </c>
      <c r="W12" s="68" t="str">
        <f>IF(V9=0,"",RIGHT(V9,2)*1)</f>
        <v/>
      </c>
      <c r="X12" s="68"/>
      <c r="Y12" s="68" t="str">
        <f>IF(X9=0,"",RIGHT(X9,2)*1)</f>
        <v/>
      </c>
      <c r="Z12" s="60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2"/>
    </row>
    <row r="13" spans="1:47" ht="11.1" customHeight="1">
      <c r="A13" s="63">
        <v>5</v>
      </c>
      <c r="B13" s="64" t="s">
        <v>44</v>
      </c>
      <c r="C13" s="65" t="s">
        <v>84</v>
      </c>
      <c r="D13" s="69">
        <v>24</v>
      </c>
      <c r="E13" s="70"/>
      <c r="F13" s="70">
        <v>23</v>
      </c>
      <c r="G13" s="70"/>
      <c r="H13" s="70">
        <v>22.5</v>
      </c>
      <c r="I13" s="70"/>
      <c r="J13" s="70">
        <v>28</v>
      </c>
      <c r="K13" s="70"/>
      <c r="L13" s="70">
        <v>22</v>
      </c>
      <c r="M13" s="70"/>
      <c r="N13" s="70">
        <v>25</v>
      </c>
      <c r="O13" s="70"/>
      <c r="P13" s="70"/>
      <c r="Q13" s="68"/>
      <c r="R13" s="70"/>
      <c r="S13" s="70"/>
      <c r="T13" s="70"/>
      <c r="U13" s="70"/>
      <c r="V13" s="70"/>
      <c r="W13" s="70"/>
      <c r="X13" s="70"/>
      <c r="Y13" s="70"/>
      <c r="Z13" s="69" t="str">
        <f>IFERROR(VLOOKUP(Z$9,#REF!,2,FALSE),"")</f>
        <v/>
      </c>
      <c r="AA13" s="70" t="str">
        <f>IFERROR(VLOOKUP(AA$9,#REF!,2,FALSE),"")</f>
        <v/>
      </c>
      <c r="AB13" s="70" t="str">
        <f>IFERROR(VLOOKUP(AB$9,#REF!,2,FALSE),"")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0" t="str">
        <f>IFERROR(VLOOKUP(AI$9,#REF!,2,FALSE),"")</f>
        <v/>
      </c>
      <c r="AJ13" s="70" t="str">
        <f>IFERROR(VLOOKUP(AJ$9,#REF!,2,FALSE),"")</f>
        <v/>
      </c>
      <c r="AK13" s="70" t="str">
        <f>IFERROR(VLOOKUP(ADA$9,#REF!,2,FALSE),"")</f>
        <v/>
      </c>
      <c r="AL13" s="70" t="str">
        <f>IFERROR(VLOOKUP(AL$9,#REF!,2,FALSE),"")</f>
        <v/>
      </c>
      <c r="AM13" s="70" t="str">
        <f>IFERROR(VLOOKUP(AM$9,#REF!,2,FALSE),"")</f>
        <v/>
      </c>
      <c r="AN13" s="70" t="str">
        <f>IFERROR(VLOOKUP(AN$9,#REF!,2,FALSE),"")</f>
        <v/>
      </c>
      <c r="AO13" s="70" t="str">
        <f>IFERROR(VLOOKUP(AO$9,#REF!,2,FALSE),"")</f>
        <v/>
      </c>
      <c r="AP13" s="70" t="str">
        <f>IFERROR(VLOOKUP(AP$9,#REF!,2,FALSE),"")</f>
        <v/>
      </c>
      <c r="AQ13" s="71" t="e">
        <f>#REF!</f>
        <v>#REF!</v>
      </c>
      <c r="AR13" s="72"/>
    </row>
    <row r="14" spans="1:47" ht="11.1" customHeight="1" thickBot="1">
      <c r="A14" s="73">
        <v>6</v>
      </c>
      <c r="B14" s="74" t="s">
        <v>45</v>
      </c>
      <c r="C14" s="75" t="s">
        <v>84</v>
      </c>
      <c r="D14" s="76">
        <v>13.4</v>
      </c>
      <c r="E14" s="76"/>
      <c r="F14" s="77">
        <v>18</v>
      </c>
      <c r="G14" s="77"/>
      <c r="H14" s="77">
        <v>14.8</v>
      </c>
      <c r="I14" s="77"/>
      <c r="J14" s="77">
        <v>19.5</v>
      </c>
      <c r="K14" s="77"/>
      <c r="L14" s="77">
        <v>13.6</v>
      </c>
      <c r="M14" s="77"/>
      <c r="N14" s="77">
        <v>17.2</v>
      </c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69" t="str">
        <f>IFERROR(VLOOKUP(Z$9,#REF!,3,FALSE),"")</f>
        <v/>
      </c>
      <c r="AA14" s="70" t="str">
        <f>IFERROR(VLOOKUP(AA$9,#REF!,3,FALSE),"")</f>
        <v/>
      </c>
      <c r="AB14" s="70" t="str">
        <f>IFERROR(VLOOKUP(AB$9,#REF!,3,FALSE),"")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0" t="str">
        <f>IFERROR(VLOOKUP(AI$9,#REF!,3,FALSE),"")</f>
        <v/>
      </c>
      <c r="AJ14" s="70" t="str">
        <f>IFERROR(VLOOKUP(AJ$9,#REF!,3,FALSE),"")</f>
        <v/>
      </c>
      <c r="AK14" s="70" t="str">
        <f>IFERROR(VLOOKUP(ADA$9,#REF!,3,FALSE),"")</f>
        <v/>
      </c>
      <c r="AL14" s="70" t="str">
        <f>IFERROR(VLOOKUP(AL$9,#REF!,3,FALSE),"")</f>
        <v/>
      </c>
      <c r="AM14" s="70" t="str">
        <f>IFERROR(VLOOKUP(AM$9,#REF!,3,FALSE),"")</f>
        <v/>
      </c>
      <c r="AN14" s="70" t="str">
        <f>IFERROR(VLOOKUP(AN$9,#REF!,3,FALSE),"")</f>
        <v/>
      </c>
      <c r="AO14" s="70" t="str">
        <f>IFERROR(VLOOKUP(AO$9,#REF!,3,FALSE),"")</f>
        <v/>
      </c>
      <c r="AP14" s="70" t="str">
        <f>IFERROR(VLOOKUP(AP$9,#REF!,3,FALSE),"")</f>
        <v/>
      </c>
      <c r="AQ14" s="71" t="e">
        <f>#REF!</f>
        <v>#REF!</v>
      </c>
      <c r="AR14" s="72"/>
    </row>
    <row r="15" spans="1:47" ht="11.1" customHeight="1" thickBot="1">
      <c r="A15" s="78" t="s">
        <v>73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69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1"/>
      <c r="AR15" s="72"/>
      <c r="AT15" s="80" t="s">
        <v>105</v>
      </c>
      <c r="AU15" s="81" t="s">
        <v>106</v>
      </c>
    </row>
    <row r="16" spans="1:47" ht="11.1" customHeight="1">
      <c r="A16" s="82">
        <v>1</v>
      </c>
      <c r="B16" s="56" t="s">
        <v>47</v>
      </c>
      <c r="C16" s="83" t="s">
        <v>77</v>
      </c>
      <c r="D16" s="58">
        <v>0</v>
      </c>
      <c r="E16" s="58"/>
      <c r="F16" s="84">
        <v>0</v>
      </c>
      <c r="G16" s="84"/>
      <c r="H16" s="84">
        <v>0</v>
      </c>
      <c r="I16" s="84"/>
      <c r="J16" s="84">
        <v>0</v>
      </c>
      <c r="K16" s="84"/>
      <c r="L16" s="84">
        <v>0</v>
      </c>
      <c r="M16" s="84"/>
      <c r="N16" s="84">
        <v>0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66" t="str">
        <f>IFERROR(VLOOKUP(Z$9,#REF!,9,FALSE),"")</f>
        <v/>
      </c>
      <c r="AA16" s="68" t="str">
        <f>IFERROR(VLOOKUP(AA$9,#REF!,9,FALSE),"")</f>
        <v/>
      </c>
      <c r="AB16" s="68" t="str">
        <f>IFERROR(VLOOKUP(AB$9,#REF!,9,FALSE),"")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68" t="str">
        <f>IFERROR(VLOOKUP(AI$9,#REF!,9,FALSE),"")</f>
        <v/>
      </c>
      <c r="AJ16" s="68" t="str">
        <f>IFERROR(VLOOKUP(AJ$9,#REF!,9,FALSE),"")</f>
        <v/>
      </c>
      <c r="AK16" s="68" t="str">
        <f>IFERROR(VLOOKUP(ADA$9,#REF!,9,FALSE),"")</f>
        <v/>
      </c>
      <c r="AL16" s="68" t="str">
        <f>IFERROR(VLOOKUP(AL$9,#REF!,9,FALSE),"")</f>
        <v/>
      </c>
      <c r="AM16" s="68" t="str">
        <f>IFERROR(VLOOKUP(AM$9,#REF!,9,FALSE),"")</f>
        <v/>
      </c>
      <c r="AN16" s="68" t="str">
        <f>IFERROR(VLOOKUP(AN$9,#REF!,9,FALSE),"")</f>
        <v/>
      </c>
      <c r="AO16" s="68" t="str">
        <f>IFERROR(VLOOKUP(AO$9,#REF!,9,FALSE),"")</f>
        <v/>
      </c>
      <c r="AP16" s="68" t="str">
        <f>IFERROR(VLOOKUP(AP$9,#REF!,9,FALSE),"")</f>
        <v/>
      </c>
      <c r="AQ16" s="71" t="e">
        <f>#REF!</f>
        <v>#REF!</v>
      </c>
      <c r="AR16" s="72"/>
      <c r="AS16" s="85" t="s">
        <v>107</v>
      </c>
      <c r="AT16" s="86"/>
      <c r="AU16" s="86"/>
    </row>
    <row r="17" spans="1:47" ht="11.1" customHeight="1">
      <c r="A17" s="87">
        <v>2</v>
      </c>
      <c r="B17" s="88" t="s">
        <v>0</v>
      </c>
      <c r="C17" s="65" t="s">
        <v>75</v>
      </c>
      <c r="D17" s="66">
        <v>1</v>
      </c>
      <c r="E17" s="66"/>
      <c r="F17" s="68">
        <v>1</v>
      </c>
      <c r="G17" s="68"/>
      <c r="H17" s="68">
        <v>1</v>
      </c>
      <c r="I17" s="68"/>
      <c r="J17" s="68">
        <v>1</v>
      </c>
      <c r="K17" s="68"/>
      <c r="L17" s="68">
        <v>1</v>
      </c>
      <c r="M17" s="68"/>
      <c r="N17" s="68">
        <v>1</v>
      </c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6" t="str">
        <f>IFERROR(VLOOKUP(Z$9,#REF!,10,FALSE),"")</f>
        <v/>
      </c>
      <c r="AA17" s="68" t="str">
        <f>IFERROR(VLOOKUP(AA$9,#REF!,10,FALSE),"")</f>
        <v/>
      </c>
      <c r="AB17" s="68" t="str">
        <f>IFERROR(VLOOKUP(AB$9,#REF!,10,FALSE),"")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68" t="str">
        <f>IFERROR(VLOOKUP(AI$9,#REF!,10,FALSE),"")</f>
        <v/>
      </c>
      <c r="AJ17" s="68" t="str">
        <f>IFERROR(VLOOKUP(AJ$9,#REF!,10,FALSE),"")</f>
        <v/>
      </c>
      <c r="AK17" s="68" t="str">
        <f>IFERROR(VLOOKUP(ADA$9,#REF!,10,FALSE),"")</f>
        <v/>
      </c>
      <c r="AL17" s="68" t="str">
        <f>IFERROR(VLOOKUP(AL$9,#REF!,10,FALSE),"")</f>
        <v/>
      </c>
      <c r="AM17" s="68" t="str">
        <f>IFERROR(VLOOKUP(AM$9,#REF!,10,FALSE),"")</f>
        <v/>
      </c>
      <c r="AN17" s="68" t="str">
        <f>IFERROR(VLOOKUP(AN$9,#REF!,10,FALSE),"")</f>
        <v/>
      </c>
      <c r="AO17" s="68" t="str">
        <f>IFERROR(VLOOKUP(AO$9,#REF!,10,FALSE),"")</f>
        <v/>
      </c>
      <c r="AP17" s="68" t="str">
        <f>IFERROR(VLOOKUP(AP$9,#REF!,10,FALSE),"")</f>
        <v/>
      </c>
      <c r="AQ17" s="89"/>
      <c r="AR17" s="72"/>
      <c r="AS17" s="85" t="s">
        <v>0</v>
      </c>
      <c r="AT17" s="85"/>
      <c r="AU17" s="85"/>
    </row>
    <row r="18" spans="1:47" ht="11.1" customHeight="1">
      <c r="A18" s="87">
        <v>3</v>
      </c>
      <c r="B18" s="64" t="s">
        <v>1</v>
      </c>
      <c r="C18" s="90" t="s">
        <v>78</v>
      </c>
      <c r="D18" s="91" t="s">
        <v>381</v>
      </c>
      <c r="E18" s="67" t="e">
        <f>D18/1000</f>
        <v>#VALUE!</v>
      </c>
      <c r="F18" s="92" t="s">
        <v>381</v>
      </c>
      <c r="G18" s="67" t="e">
        <f>F18/1000</f>
        <v>#VALUE!</v>
      </c>
      <c r="H18" s="68" t="s">
        <v>381</v>
      </c>
      <c r="I18" s="67" t="e">
        <f>H18/1000</f>
        <v>#VALUE!</v>
      </c>
      <c r="J18" s="68" t="s">
        <v>381</v>
      </c>
      <c r="K18" s="67" t="e">
        <f>J18/1000</f>
        <v>#VALUE!</v>
      </c>
      <c r="L18" s="68" t="s">
        <v>381</v>
      </c>
      <c r="M18" s="67" t="e">
        <f>L18/1000</f>
        <v>#VALUE!</v>
      </c>
      <c r="N18" s="68" t="s">
        <v>381</v>
      </c>
      <c r="O18" s="67" t="e">
        <f>N18/1000</f>
        <v>#VALUE!</v>
      </c>
      <c r="P18" s="68"/>
      <c r="Q18" s="67">
        <f t="shared" ref="Q18:Q23" si="0">P18/1000</f>
        <v>0</v>
      </c>
      <c r="R18" s="68"/>
      <c r="S18" s="67">
        <f>R18/1000</f>
        <v>0</v>
      </c>
      <c r="T18" s="68"/>
      <c r="U18" s="67">
        <f>T18/1000</f>
        <v>0</v>
      </c>
      <c r="V18" s="68"/>
      <c r="W18" s="67">
        <f>V18/1000</f>
        <v>0</v>
      </c>
      <c r="X18" s="68"/>
      <c r="Y18" s="67">
        <f>X18/1000</f>
        <v>0</v>
      </c>
      <c r="Z18" s="66" t="str">
        <f>IFERROR(VLOOKUP(Z$9,#REF!,12,FALSE),"")</f>
        <v/>
      </c>
      <c r="AA18" s="68" t="str">
        <f>IFERROR(VLOOKUP(AA$9,#REF!,12,FALSE),"")</f>
        <v/>
      </c>
      <c r="AB18" s="68" t="str">
        <f>IFERROR(VLOOKUP(AB$9,#REF!,12,FALSE),"")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68" t="str">
        <f>IFERROR(VLOOKUP(AI$9,#REF!,12,FALSE),"")</f>
        <v/>
      </c>
      <c r="AJ18" s="68" t="str">
        <f>IFERROR(VLOOKUP(AJ$9,#REF!,12,FALSE),"")</f>
        <v/>
      </c>
      <c r="AK18" s="68" t="str">
        <f>IFERROR(VLOOKUP(ADA$9,#REF!,12,FALSE),"")</f>
        <v/>
      </c>
      <c r="AL18" s="68" t="str">
        <f>IFERROR(VLOOKUP(AL$9,#REF!,12,FALSE),"")</f>
        <v/>
      </c>
      <c r="AM18" s="68" t="str">
        <f>IFERROR(VLOOKUP(AM$9,#REF!,12,FALSE),"")</f>
        <v/>
      </c>
      <c r="AN18" s="68" t="str">
        <f>IFERROR(VLOOKUP(AN$9,#REF!,12,FALSE),"")</f>
        <v/>
      </c>
      <c r="AO18" s="68" t="str">
        <f>IFERROR(VLOOKUP(AO$9,#REF!,12,FALSE),"")</f>
        <v/>
      </c>
      <c r="AP18" s="68" t="str">
        <f>IFERROR(VLOOKUP(AP$9,#REF!,12,FALSE),"")</f>
        <v/>
      </c>
      <c r="AQ18" s="71" t="e">
        <f>#REF!</f>
        <v>#REF!</v>
      </c>
      <c r="AR18" s="72"/>
      <c r="AS18" s="85" t="s">
        <v>1</v>
      </c>
      <c r="AT18" s="85"/>
      <c r="AU18" s="85"/>
    </row>
    <row r="19" spans="1:47" ht="11.1" customHeight="1">
      <c r="A19" s="87">
        <v>4</v>
      </c>
      <c r="B19" s="64" t="s">
        <v>2</v>
      </c>
      <c r="C19" s="90" t="s">
        <v>78</v>
      </c>
      <c r="D19" s="93" t="s">
        <v>381</v>
      </c>
      <c r="E19" s="67" t="e">
        <f t="shared" ref="E19:E23" si="1">D19/1000</f>
        <v>#VALUE!</v>
      </c>
      <c r="F19" s="94" t="s">
        <v>381</v>
      </c>
      <c r="G19" s="67" t="e">
        <f t="shared" ref="G19:G23" si="2">F19/1000</f>
        <v>#VALUE!</v>
      </c>
      <c r="H19" s="68" t="s">
        <v>381</v>
      </c>
      <c r="I19" s="67" t="e">
        <f t="shared" ref="I19:I23" si="3">H19/1000</f>
        <v>#VALUE!</v>
      </c>
      <c r="J19" s="68" t="s">
        <v>381</v>
      </c>
      <c r="K19" s="67" t="e">
        <f t="shared" ref="K19:Y23" si="4">J19/1000</f>
        <v>#VALUE!</v>
      </c>
      <c r="L19" s="68" t="s">
        <v>381</v>
      </c>
      <c r="M19" s="67" t="e">
        <f t="shared" si="4"/>
        <v>#VALUE!</v>
      </c>
      <c r="N19" s="68" t="s">
        <v>381</v>
      </c>
      <c r="O19" s="67" t="e">
        <f t="shared" si="4"/>
        <v>#VALUE!</v>
      </c>
      <c r="P19" s="68"/>
      <c r="Q19" s="67">
        <f t="shared" si="0"/>
        <v>0</v>
      </c>
      <c r="R19" s="68"/>
      <c r="S19" s="67">
        <f t="shared" si="4"/>
        <v>0</v>
      </c>
      <c r="T19" s="68"/>
      <c r="U19" s="67">
        <f t="shared" si="4"/>
        <v>0</v>
      </c>
      <c r="V19" s="68"/>
      <c r="W19" s="67">
        <f t="shared" si="4"/>
        <v>0</v>
      </c>
      <c r="X19" s="68"/>
      <c r="Y19" s="67">
        <f t="shared" si="4"/>
        <v>0</v>
      </c>
      <c r="Z19" s="66" t="str">
        <f>IFERROR(VLOOKUP(Z$9,#REF!,25,FALSE),"")</f>
        <v/>
      </c>
      <c r="AA19" s="68" t="str">
        <f>IFERROR(VLOOKUP(AA$9,#REF!,25,FALSE),"")</f>
        <v/>
      </c>
      <c r="AB19" s="68" t="str">
        <f>IFERROR(VLOOKUP(AB$9,#REF!,25,FALSE),"")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68" t="str">
        <f>IFERROR(VLOOKUP(AI$9,#REF!,25,FALSE),"")</f>
        <v/>
      </c>
      <c r="AJ19" s="68" t="str">
        <f>IFERROR(VLOOKUP(AJ$9,#REF!,25,FALSE),"")</f>
        <v/>
      </c>
      <c r="AK19" s="68" t="str">
        <f>IFERROR(VLOOKUP(ADA$9,#REF!,25,FALSE),"")</f>
        <v/>
      </c>
      <c r="AL19" s="68" t="str">
        <f>IFERROR(VLOOKUP(AL$9,#REF!,25,FALSE),"")</f>
        <v/>
      </c>
      <c r="AM19" s="68" t="str">
        <f>IFERROR(VLOOKUP(AM$9,#REF!,25,FALSE),"")</f>
        <v/>
      </c>
      <c r="AN19" s="68" t="str">
        <f>IFERROR(VLOOKUP(AN$9,#REF!,25,FALSE),"")</f>
        <v/>
      </c>
      <c r="AO19" s="68" t="str">
        <f>IFERROR(VLOOKUP(AO$9,#REF!,25,FALSE),"")</f>
        <v/>
      </c>
      <c r="AP19" s="68" t="str">
        <f>IFERROR(VLOOKUP(AP$9,#REF!,25,FALSE),"")</f>
        <v/>
      </c>
      <c r="AQ19" s="71" t="e">
        <f>#REF!</f>
        <v>#REF!</v>
      </c>
      <c r="AR19" s="72"/>
      <c r="AS19" s="85" t="s">
        <v>2</v>
      </c>
      <c r="AT19" s="85"/>
      <c r="AU19" s="85"/>
    </row>
    <row r="20" spans="1:47" ht="11.1" customHeight="1">
      <c r="A20" s="87">
        <v>5</v>
      </c>
      <c r="B20" s="64" t="s">
        <v>3</v>
      </c>
      <c r="C20" s="90" t="s">
        <v>78</v>
      </c>
      <c r="D20" s="95" t="s">
        <v>381</v>
      </c>
      <c r="E20" s="67" t="e">
        <f t="shared" si="1"/>
        <v>#VALUE!</v>
      </c>
      <c r="F20" s="96" t="s">
        <v>381</v>
      </c>
      <c r="G20" s="67" t="e">
        <f t="shared" si="2"/>
        <v>#VALUE!</v>
      </c>
      <c r="H20" s="68" t="s">
        <v>381</v>
      </c>
      <c r="I20" s="67" t="e">
        <f t="shared" si="3"/>
        <v>#VALUE!</v>
      </c>
      <c r="J20" s="68" t="s">
        <v>381</v>
      </c>
      <c r="K20" s="67" t="e">
        <f t="shared" si="4"/>
        <v>#VALUE!</v>
      </c>
      <c r="L20" s="68" t="s">
        <v>381</v>
      </c>
      <c r="M20" s="67" t="e">
        <f t="shared" si="4"/>
        <v>#VALUE!</v>
      </c>
      <c r="N20" s="68" t="s">
        <v>381</v>
      </c>
      <c r="O20" s="67" t="e">
        <f t="shared" si="4"/>
        <v>#VALUE!</v>
      </c>
      <c r="P20" s="68"/>
      <c r="Q20" s="67">
        <f t="shared" si="0"/>
        <v>0</v>
      </c>
      <c r="R20" s="68"/>
      <c r="S20" s="67">
        <f t="shared" si="4"/>
        <v>0</v>
      </c>
      <c r="T20" s="68"/>
      <c r="U20" s="67">
        <f t="shared" si="4"/>
        <v>0</v>
      </c>
      <c r="V20" s="68"/>
      <c r="W20" s="67">
        <f t="shared" si="4"/>
        <v>0</v>
      </c>
      <c r="X20" s="68"/>
      <c r="Y20" s="67">
        <f t="shared" si="4"/>
        <v>0</v>
      </c>
      <c r="Z20" s="66" t="str">
        <f>IFERROR(VLOOKUP(Z$9,#REF!,13,FALSE),"")</f>
        <v/>
      </c>
      <c r="AA20" s="68" t="str">
        <f>IFERROR(VLOOKUP(AA$9,#REF!,13,FALSE),"")</f>
        <v/>
      </c>
      <c r="AB20" s="68" t="str">
        <f>IFERROR(VLOOKUP(AB$9,#REF!,13,FALSE),"")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68" t="str">
        <f>IFERROR(VLOOKUP(AI$9,#REF!,13,FALSE),"")</f>
        <v/>
      </c>
      <c r="AJ20" s="68" t="str">
        <f>IFERROR(VLOOKUP(AJ$9,#REF!,13,FALSE),"")</f>
        <v/>
      </c>
      <c r="AK20" s="68" t="str">
        <f>IFERROR(VLOOKUP(ADA$9,#REF!,13,FALSE),"")</f>
        <v/>
      </c>
      <c r="AL20" s="68" t="str">
        <f>IFERROR(VLOOKUP(AL$9,#REF!,13,FALSE),"")</f>
        <v/>
      </c>
      <c r="AM20" s="68" t="str">
        <f>IFERROR(VLOOKUP(AM$9,#REF!,13,FALSE),"")</f>
        <v/>
      </c>
      <c r="AN20" s="68" t="str">
        <f>IFERROR(VLOOKUP(AN$9,#REF!,13,FALSE),"")</f>
        <v/>
      </c>
      <c r="AO20" s="68" t="str">
        <f>IFERROR(VLOOKUP(AO$9,#REF!,13,FALSE),"")</f>
        <v/>
      </c>
      <c r="AP20" s="68" t="str">
        <f>IFERROR(VLOOKUP(AP$9,#REF!,13,FALSE),"")</f>
        <v/>
      </c>
      <c r="AQ20" s="71" t="e">
        <f>#REF!</f>
        <v>#REF!</v>
      </c>
      <c r="AR20" s="72"/>
      <c r="AS20" s="85" t="s">
        <v>3</v>
      </c>
      <c r="AT20" s="85"/>
      <c r="AU20" s="85"/>
    </row>
    <row r="21" spans="1:47" ht="11.1" customHeight="1">
      <c r="A21" s="87">
        <v>6</v>
      </c>
      <c r="B21" s="64" t="s">
        <v>4</v>
      </c>
      <c r="C21" s="90" t="s">
        <v>78</v>
      </c>
      <c r="D21" s="95" t="s">
        <v>381</v>
      </c>
      <c r="E21" s="67" t="e">
        <f t="shared" si="1"/>
        <v>#VALUE!</v>
      </c>
      <c r="F21" s="96" t="s">
        <v>381</v>
      </c>
      <c r="G21" s="67" t="e">
        <f t="shared" si="2"/>
        <v>#VALUE!</v>
      </c>
      <c r="H21" s="68" t="s">
        <v>381</v>
      </c>
      <c r="I21" s="67" t="e">
        <f t="shared" si="3"/>
        <v>#VALUE!</v>
      </c>
      <c r="J21" s="68" t="s">
        <v>381</v>
      </c>
      <c r="K21" s="67" t="e">
        <f t="shared" si="4"/>
        <v>#VALUE!</v>
      </c>
      <c r="L21" s="68" t="s">
        <v>381</v>
      </c>
      <c r="M21" s="67" t="e">
        <f t="shared" si="4"/>
        <v>#VALUE!</v>
      </c>
      <c r="N21" s="68" t="s">
        <v>381</v>
      </c>
      <c r="O21" s="67" t="e">
        <f t="shared" si="4"/>
        <v>#VALUE!</v>
      </c>
      <c r="P21" s="68"/>
      <c r="Q21" s="67">
        <f t="shared" si="0"/>
        <v>0</v>
      </c>
      <c r="R21" s="68"/>
      <c r="S21" s="67">
        <f t="shared" si="4"/>
        <v>0</v>
      </c>
      <c r="T21" s="68"/>
      <c r="U21" s="67">
        <f t="shared" si="4"/>
        <v>0</v>
      </c>
      <c r="V21" s="68"/>
      <c r="W21" s="67">
        <f t="shared" si="4"/>
        <v>0</v>
      </c>
      <c r="X21" s="68"/>
      <c r="Y21" s="67">
        <f t="shared" si="4"/>
        <v>0</v>
      </c>
      <c r="Z21" s="66" t="str">
        <f>IFERROR(VLOOKUP(Z$9,#REF!,14,FALSE),"")</f>
        <v/>
      </c>
      <c r="AA21" s="68" t="str">
        <f>IFERROR(VLOOKUP(AA$9,#REF!,14,FALSE),"")</f>
        <v/>
      </c>
      <c r="AB21" s="68" t="str">
        <f>IFERROR(VLOOKUP(AB$9,#REF!,14,FALSE),"")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68" t="str">
        <f>IFERROR(VLOOKUP(AI$9,#REF!,14,FALSE),"")</f>
        <v/>
      </c>
      <c r="AJ21" s="68" t="str">
        <f>IFERROR(VLOOKUP(AJ$9,#REF!,14,FALSE),"")</f>
        <v/>
      </c>
      <c r="AK21" s="68" t="str">
        <f>IFERROR(VLOOKUP(ADA$9,#REF!,14,FALSE),"")</f>
        <v/>
      </c>
      <c r="AL21" s="68" t="str">
        <f>IFERROR(VLOOKUP(AL$9,#REF!,14,FALSE),"")</f>
        <v/>
      </c>
      <c r="AM21" s="68" t="str">
        <f>IFERROR(VLOOKUP(AM$9,#REF!,14,FALSE),"")</f>
        <v/>
      </c>
      <c r="AN21" s="68" t="str">
        <f>IFERROR(VLOOKUP(AN$9,#REF!,14,FALSE),"")</f>
        <v/>
      </c>
      <c r="AO21" s="68" t="str">
        <f>IFERROR(VLOOKUP(AO$9,#REF!,14,FALSE),"")</f>
        <v/>
      </c>
      <c r="AP21" s="68" t="str">
        <f>IFERROR(VLOOKUP(AP$9,#REF!,14,FALSE),"")</f>
        <v/>
      </c>
      <c r="AQ21" s="71" t="e">
        <f>#REF!</f>
        <v>#REF!</v>
      </c>
      <c r="AR21" s="72"/>
      <c r="AS21" s="85" t="s">
        <v>4</v>
      </c>
      <c r="AT21" s="85"/>
      <c r="AU21" s="85"/>
    </row>
    <row r="22" spans="1:47" ht="11.1" customHeight="1">
      <c r="A22" s="87">
        <v>7</v>
      </c>
      <c r="B22" s="64" t="s">
        <v>5</v>
      </c>
      <c r="C22" s="90" t="s">
        <v>78</v>
      </c>
      <c r="D22" s="95" t="s">
        <v>381</v>
      </c>
      <c r="E22" s="67" t="e">
        <f t="shared" si="1"/>
        <v>#VALUE!</v>
      </c>
      <c r="F22" s="96" t="s">
        <v>381</v>
      </c>
      <c r="G22" s="67" t="e">
        <f t="shared" si="2"/>
        <v>#VALUE!</v>
      </c>
      <c r="H22" s="68" t="s">
        <v>381</v>
      </c>
      <c r="I22" s="67" t="e">
        <f t="shared" si="3"/>
        <v>#VALUE!</v>
      </c>
      <c r="J22" s="68" t="s">
        <v>381</v>
      </c>
      <c r="K22" s="67" t="e">
        <f t="shared" si="4"/>
        <v>#VALUE!</v>
      </c>
      <c r="L22" s="68" t="s">
        <v>381</v>
      </c>
      <c r="M22" s="67" t="e">
        <f t="shared" si="4"/>
        <v>#VALUE!</v>
      </c>
      <c r="N22" s="68" t="s">
        <v>381</v>
      </c>
      <c r="O22" s="67" t="e">
        <f t="shared" si="4"/>
        <v>#VALUE!</v>
      </c>
      <c r="P22" s="68"/>
      <c r="Q22" s="67">
        <f t="shared" si="0"/>
        <v>0</v>
      </c>
      <c r="R22" s="68"/>
      <c r="S22" s="67">
        <f t="shared" si="4"/>
        <v>0</v>
      </c>
      <c r="T22" s="68"/>
      <c r="U22" s="67">
        <f t="shared" si="4"/>
        <v>0</v>
      </c>
      <c r="V22" s="68"/>
      <c r="W22" s="67">
        <f t="shared" si="4"/>
        <v>0</v>
      </c>
      <c r="X22" s="68"/>
      <c r="Y22" s="67">
        <f t="shared" si="4"/>
        <v>0</v>
      </c>
      <c r="Z22" s="66" t="str">
        <f>IFERROR(VLOOKUP(Z$9,#REF!,15,FALSE),"")</f>
        <v/>
      </c>
      <c r="AA22" s="68" t="str">
        <f>IFERROR(VLOOKUP(AA$9,#REF!,15,FALSE),"")</f>
        <v/>
      </c>
      <c r="AB22" s="68" t="str">
        <f>IFERROR(VLOOKUP(AB$9,#REF!,15,FALSE),"")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68" t="str">
        <f>IFERROR(VLOOKUP(AI$9,#REF!,15,FALSE),"")</f>
        <v/>
      </c>
      <c r="AJ22" s="68" t="str">
        <f>IFERROR(VLOOKUP(AJ$9,#REF!,15,FALSE),"")</f>
        <v/>
      </c>
      <c r="AK22" s="68" t="str">
        <f>IFERROR(VLOOKUP(ADA$9,#REF!,15,FALSE),"")</f>
        <v/>
      </c>
      <c r="AL22" s="68" t="str">
        <f>IFERROR(VLOOKUP(AL$9,#REF!,15,FALSE),"")</f>
        <v/>
      </c>
      <c r="AM22" s="68" t="str">
        <f>IFERROR(VLOOKUP(AM$9,#REF!,15,FALSE),"")</f>
        <v/>
      </c>
      <c r="AN22" s="68" t="str">
        <f>IFERROR(VLOOKUP(AN$9,#REF!,15,FALSE),"")</f>
        <v/>
      </c>
      <c r="AO22" s="68" t="str">
        <f>IFERROR(VLOOKUP(AO$9,#REF!,15,FALSE),"")</f>
        <v/>
      </c>
      <c r="AP22" s="68" t="str">
        <f>IFERROR(VLOOKUP(AP$9,#REF!,15,FALSE),"")</f>
        <v/>
      </c>
      <c r="AQ22" s="71" t="e">
        <f>#REF!</f>
        <v>#REF!</v>
      </c>
      <c r="AR22" s="72"/>
      <c r="AS22" s="85" t="s">
        <v>5</v>
      </c>
      <c r="AT22" s="85"/>
      <c r="AU22" s="85"/>
    </row>
    <row r="23" spans="1:47" ht="11.1" customHeight="1">
      <c r="A23" s="87">
        <v>8</v>
      </c>
      <c r="B23" s="64" t="s">
        <v>6</v>
      </c>
      <c r="C23" s="90" t="s">
        <v>78</v>
      </c>
      <c r="D23" s="95" t="s">
        <v>381</v>
      </c>
      <c r="E23" s="67" t="e">
        <f t="shared" si="1"/>
        <v>#VALUE!</v>
      </c>
      <c r="F23" s="96" t="s">
        <v>381</v>
      </c>
      <c r="G23" s="67" t="e">
        <f t="shared" si="2"/>
        <v>#VALUE!</v>
      </c>
      <c r="H23" s="68" t="s">
        <v>381</v>
      </c>
      <c r="I23" s="67" t="e">
        <f t="shared" si="3"/>
        <v>#VALUE!</v>
      </c>
      <c r="J23" s="68" t="s">
        <v>381</v>
      </c>
      <c r="K23" s="67" t="e">
        <f t="shared" si="4"/>
        <v>#VALUE!</v>
      </c>
      <c r="L23" s="68" t="s">
        <v>381</v>
      </c>
      <c r="M23" s="67" t="e">
        <f t="shared" si="4"/>
        <v>#VALUE!</v>
      </c>
      <c r="N23" s="68" t="s">
        <v>381</v>
      </c>
      <c r="O23" s="67" t="e">
        <f t="shared" si="4"/>
        <v>#VALUE!</v>
      </c>
      <c r="P23" s="68"/>
      <c r="Q23" s="67">
        <f t="shared" si="0"/>
        <v>0</v>
      </c>
      <c r="R23" s="68"/>
      <c r="S23" s="67">
        <f t="shared" si="4"/>
        <v>0</v>
      </c>
      <c r="T23" s="68"/>
      <c r="U23" s="67">
        <f t="shared" si="4"/>
        <v>0</v>
      </c>
      <c r="V23" s="68"/>
      <c r="W23" s="67">
        <f t="shared" si="4"/>
        <v>0</v>
      </c>
      <c r="X23" s="68"/>
      <c r="Y23" s="67">
        <f t="shared" si="4"/>
        <v>0</v>
      </c>
      <c r="Z23" s="66" t="str">
        <f>IFERROR(VLOOKUP(Z$9,#REF!,16,FALSE),"")</f>
        <v/>
      </c>
      <c r="AA23" s="68" t="str">
        <f>IFERROR(VLOOKUP(AA$9,#REF!,16,FALSE),"")</f>
        <v/>
      </c>
      <c r="AB23" s="68" t="str">
        <f>IFERROR(VLOOKUP(AB$9,#REF!,16,FALSE),"")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68" t="str">
        <f>IFERROR(VLOOKUP(AI$9,#REF!,16,FALSE),"")</f>
        <v/>
      </c>
      <c r="AJ23" s="68" t="str">
        <f>IFERROR(VLOOKUP(AJ$9,#REF!,16,FALSE),"")</f>
        <v/>
      </c>
      <c r="AK23" s="68" t="str">
        <f>IFERROR(VLOOKUP(ADA$9,#REF!,16,FALSE),"")</f>
        <v/>
      </c>
      <c r="AL23" s="68" t="str">
        <f>IFERROR(VLOOKUP(AL$9,#REF!,16,FALSE),"")</f>
        <v/>
      </c>
      <c r="AM23" s="68" t="str">
        <f>IFERROR(VLOOKUP(AM$9,#REF!,16,FALSE),"")</f>
        <v/>
      </c>
      <c r="AN23" s="68" t="str">
        <f>IFERROR(VLOOKUP(AN$9,#REF!,16,FALSE),"")</f>
        <v/>
      </c>
      <c r="AO23" s="68" t="str">
        <f>IFERROR(VLOOKUP(AO$9,#REF!,16,FALSE),"")</f>
        <v/>
      </c>
      <c r="AP23" s="68" t="str">
        <f>IFERROR(VLOOKUP(AP$9,#REF!,16,FALSE),"")</f>
        <v/>
      </c>
      <c r="AQ23" s="71" t="e">
        <f>#REF!</f>
        <v>#REF!</v>
      </c>
      <c r="AR23" s="72"/>
      <c r="AS23" s="85" t="s">
        <v>6</v>
      </c>
      <c r="AT23" s="85"/>
      <c r="AU23" s="85"/>
    </row>
    <row r="24" spans="1:47" ht="11.1" customHeight="1">
      <c r="A24" s="87">
        <v>9</v>
      </c>
      <c r="B24" s="64" t="s">
        <v>7</v>
      </c>
      <c r="C24" s="90" t="s">
        <v>78</v>
      </c>
      <c r="D24" s="95">
        <v>0</v>
      </c>
      <c r="E24" s="96"/>
      <c r="F24" s="96">
        <v>0</v>
      </c>
      <c r="G24" s="96"/>
      <c r="H24" s="68">
        <v>0</v>
      </c>
      <c r="I24" s="96"/>
      <c r="J24" s="68">
        <v>0</v>
      </c>
      <c r="K24" s="96"/>
      <c r="L24" s="68">
        <v>0</v>
      </c>
      <c r="M24" s="96"/>
      <c r="N24" s="68">
        <v>0</v>
      </c>
      <c r="O24" s="96"/>
      <c r="P24" s="68"/>
      <c r="Q24" s="96"/>
      <c r="R24" s="68"/>
      <c r="S24" s="96"/>
      <c r="T24" s="68"/>
      <c r="U24" s="96"/>
      <c r="V24" s="68"/>
      <c r="W24" s="96"/>
      <c r="X24" s="68"/>
      <c r="Y24" s="96"/>
      <c r="Z24" s="66" t="str">
        <f>IFERROR(VLOOKUP(Z$9,#REF!,34,FALSE),"")</f>
        <v/>
      </c>
      <c r="AA24" s="68" t="str">
        <f>IFERROR(VLOOKUP(AA$9,#REF!,34,FALSE),"")</f>
        <v/>
      </c>
      <c r="AB24" s="68" t="str">
        <f>IFERROR(VLOOKUP(AB$9,#REF!,34,FALSE),"")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68" t="str">
        <f>IFERROR(VLOOKUP(AI$9,#REF!,34,FALSE),"")</f>
        <v/>
      </c>
      <c r="AJ24" s="68" t="str">
        <f>IFERROR(VLOOKUP(AJ$9,#REF!,34,FALSE),"")</f>
        <v/>
      </c>
      <c r="AK24" s="68" t="str">
        <f>IFERROR(VLOOKUP(ADA$9,#REF!,34,FALSE),"")</f>
        <v/>
      </c>
      <c r="AL24" s="68" t="str">
        <f>IFERROR(VLOOKUP(AL$9,#REF!,34,FALSE),"")</f>
        <v/>
      </c>
      <c r="AM24" s="68" t="str">
        <f>IFERROR(VLOOKUP(AM$9,#REF!,34,FALSE),"")</f>
        <v/>
      </c>
      <c r="AN24" s="68" t="str">
        <f>IFERROR(VLOOKUP(AN$9,#REF!,34,FALSE),"")</f>
        <v/>
      </c>
      <c r="AO24" s="68" t="str">
        <f>IFERROR(VLOOKUP(AO$9,#REF!,34,FALSE),"")</f>
        <v/>
      </c>
      <c r="AP24" s="68" t="str">
        <f>IFERROR(VLOOKUP(AP$9,#REF!,34,FALSE),"")</f>
        <v/>
      </c>
      <c r="AQ24" s="71" t="e">
        <f>#REF!</f>
        <v>#REF!</v>
      </c>
      <c r="AR24" s="72"/>
      <c r="AS24" s="85" t="s">
        <v>7</v>
      </c>
      <c r="AT24" s="85"/>
      <c r="AU24" s="85"/>
    </row>
    <row r="25" spans="1:47" ht="11.1" customHeight="1">
      <c r="A25" s="87">
        <v>10</v>
      </c>
      <c r="B25" s="64" t="s">
        <v>8</v>
      </c>
      <c r="C25" s="90" t="s">
        <v>78</v>
      </c>
      <c r="D25" s="95" t="s">
        <v>381</v>
      </c>
      <c r="E25" s="67" t="e">
        <f>D25/1000</f>
        <v>#VALUE!</v>
      </c>
      <c r="F25" s="96" t="s">
        <v>381</v>
      </c>
      <c r="G25" s="67" t="e">
        <f>F25/1000</f>
        <v>#VALUE!</v>
      </c>
      <c r="H25" s="68" t="s">
        <v>381</v>
      </c>
      <c r="I25" s="67" t="e">
        <f>H25/1000</f>
        <v>#VALUE!</v>
      </c>
      <c r="J25" s="68" t="s">
        <v>381</v>
      </c>
      <c r="K25" s="67" t="e">
        <f>J25/1000</f>
        <v>#VALUE!</v>
      </c>
      <c r="L25" s="68" t="s">
        <v>381</v>
      </c>
      <c r="M25" s="67" t="e">
        <f>L25/1000</f>
        <v>#VALUE!</v>
      </c>
      <c r="N25" s="68" t="s">
        <v>381</v>
      </c>
      <c r="O25" s="67" t="e">
        <f>N25/1000</f>
        <v>#VALUE!</v>
      </c>
      <c r="P25" s="68"/>
      <c r="Q25" s="67">
        <f>P25/1000</f>
        <v>0</v>
      </c>
      <c r="R25" s="68"/>
      <c r="S25" s="67">
        <f>R25/1000</f>
        <v>0</v>
      </c>
      <c r="T25" s="68"/>
      <c r="U25" s="67">
        <f>T25/1000</f>
        <v>0</v>
      </c>
      <c r="V25" s="68"/>
      <c r="W25" s="67">
        <f>V25/1000</f>
        <v>0</v>
      </c>
      <c r="X25" s="68"/>
      <c r="Y25" s="67">
        <f>X25/1000</f>
        <v>0</v>
      </c>
      <c r="Z25" s="66" t="str">
        <f>IFERROR(VLOOKUP(Z$9,#REF!,29,FALSE),"")</f>
        <v/>
      </c>
      <c r="AA25" s="68" t="str">
        <f>IFERROR(VLOOKUP(AA$9,#REF!,29,FALSE),"")</f>
        <v/>
      </c>
      <c r="AB25" s="68" t="str">
        <f>IFERROR(VLOOKUP(AB$9,#REF!,29,FALSE),"")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68" t="str">
        <f>IFERROR(VLOOKUP(AI$9,#REF!,29,FALSE),"")</f>
        <v/>
      </c>
      <c r="AJ25" s="68" t="str">
        <f>IFERROR(VLOOKUP(AJ$9,#REF!,29,FALSE),"")</f>
        <v/>
      </c>
      <c r="AK25" s="68" t="str">
        <f>IFERROR(VLOOKUP(ADA$9,#REF!,29,FALSE),"")</f>
        <v/>
      </c>
      <c r="AL25" s="68" t="str">
        <f>IFERROR(VLOOKUP(AL$9,#REF!,29,FALSE),"")</f>
        <v/>
      </c>
      <c r="AM25" s="68" t="str">
        <f>IFERROR(VLOOKUP(AM$9,#REF!,29,FALSE),"")</f>
        <v/>
      </c>
      <c r="AN25" s="68" t="str">
        <f>IFERROR(VLOOKUP(AN$9,#REF!,29,FALSE),"")</f>
        <v/>
      </c>
      <c r="AO25" s="68" t="str">
        <f>IFERROR(VLOOKUP(AO$9,#REF!,29,FALSE),"")</f>
        <v/>
      </c>
      <c r="AP25" s="68" t="str">
        <f>IFERROR(VLOOKUP(AP$9,#REF!,29,FALSE),"")</f>
        <v/>
      </c>
      <c r="AQ25" s="71" t="e">
        <f>#REF!</f>
        <v>#REF!</v>
      </c>
      <c r="AR25" s="72"/>
      <c r="AS25" s="85" t="s">
        <v>8</v>
      </c>
      <c r="AT25" s="85"/>
      <c r="AU25" s="85"/>
    </row>
    <row r="26" spans="1:47" ht="11.1" customHeight="1">
      <c r="A26" s="87">
        <v>11</v>
      </c>
      <c r="B26" s="64" t="s">
        <v>9</v>
      </c>
      <c r="C26" s="90" t="s">
        <v>78</v>
      </c>
      <c r="D26" s="97">
        <v>0.11</v>
      </c>
      <c r="E26" s="98"/>
      <c r="F26" s="98">
        <v>0.11</v>
      </c>
      <c r="G26" s="98"/>
      <c r="H26" s="68">
        <v>0.19</v>
      </c>
      <c r="I26" s="98"/>
      <c r="J26" s="68">
        <v>0.19</v>
      </c>
      <c r="K26" s="98"/>
      <c r="L26" s="68">
        <v>0.43</v>
      </c>
      <c r="M26" s="98"/>
      <c r="N26" s="68">
        <v>0.44</v>
      </c>
      <c r="O26" s="98"/>
      <c r="P26" s="68"/>
      <c r="Q26" s="98"/>
      <c r="R26" s="68"/>
      <c r="S26" s="98"/>
      <c r="T26" s="68"/>
      <c r="U26" s="98"/>
      <c r="V26" s="68"/>
      <c r="W26" s="98"/>
      <c r="X26" s="68"/>
      <c r="Y26" s="98"/>
      <c r="Z26" s="66" t="str">
        <f>IFERROR(VLOOKUP(Z$9,#REF!,36,FALSE),"")</f>
        <v/>
      </c>
      <c r="AA26" s="68" t="str">
        <f>IFERROR(VLOOKUP(AA$9,#REF!,36,FALSE),"")</f>
        <v/>
      </c>
      <c r="AB26" s="68" t="str">
        <f>IFERROR(VLOOKUP(AB$9,#REF!,36,FALSE),"")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68" t="str">
        <f>IFERROR(VLOOKUP(AI$9,#REF!,36,FALSE),"")</f>
        <v/>
      </c>
      <c r="AJ26" s="68" t="str">
        <f>IFERROR(VLOOKUP(AJ$9,#REF!,36,FALSE),"")</f>
        <v/>
      </c>
      <c r="AK26" s="68" t="str">
        <f>IFERROR(VLOOKUP(ADA$9,#REF!,36,FALSE),"")</f>
        <v/>
      </c>
      <c r="AL26" s="68" t="str">
        <f>IFERROR(VLOOKUP(AL$9,#REF!,36,FALSE),"")</f>
        <v/>
      </c>
      <c r="AM26" s="68" t="str">
        <f>IFERROR(VLOOKUP(AM$9,#REF!,36,FALSE),"")</f>
        <v/>
      </c>
      <c r="AN26" s="68" t="str">
        <f>IFERROR(VLOOKUP(AN$9,#REF!,36,FALSE),"")</f>
        <v/>
      </c>
      <c r="AO26" s="68" t="str">
        <f>IFERROR(VLOOKUP(AO$9,#REF!,36,FALSE),"")</f>
        <v/>
      </c>
      <c r="AP26" s="68" t="str">
        <f>IFERROR(VLOOKUP(AP$9,#REF!,36,FALSE),"")</f>
        <v/>
      </c>
      <c r="AQ26" s="99" t="e">
        <f>#REF!</f>
        <v>#REF!</v>
      </c>
      <c r="AR26" s="100"/>
      <c r="AS26" s="85" t="s">
        <v>9</v>
      </c>
      <c r="AT26" s="85"/>
      <c r="AU26" s="85"/>
    </row>
    <row r="27" spans="1:47" ht="11.1" customHeight="1">
      <c r="A27" s="87">
        <v>12</v>
      </c>
      <c r="B27" s="64" t="s">
        <v>10</v>
      </c>
      <c r="C27" s="90" t="s">
        <v>78</v>
      </c>
      <c r="D27" s="97">
        <v>0</v>
      </c>
      <c r="E27" s="98"/>
      <c r="F27" s="98">
        <v>0</v>
      </c>
      <c r="G27" s="98"/>
      <c r="H27" s="68">
        <v>0</v>
      </c>
      <c r="I27" s="98"/>
      <c r="J27" s="68">
        <v>0</v>
      </c>
      <c r="K27" s="98"/>
      <c r="L27" s="68">
        <v>0</v>
      </c>
      <c r="M27" s="98"/>
      <c r="N27" s="68">
        <v>0</v>
      </c>
      <c r="O27" s="98"/>
      <c r="P27" s="68"/>
      <c r="Q27" s="98"/>
      <c r="R27" s="68"/>
      <c r="S27" s="98"/>
      <c r="T27" s="68"/>
      <c r="U27" s="98"/>
      <c r="V27" s="68"/>
      <c r="W27" s="98"/>
      <c r="X27" s="68"/>
      <c r="Y27" s="98"/>
      <c r="Z27" s="66" t="str">
        <f>IFERROR(VLOOKUP(Z$9,#REF!,31,FALSE),"")</f>
        <v/>
      </c>
      <c r="AA27" s="68" t="str">
        <f>IFERROR(VLOOKUP(AA$9,#REF!,31,FALSE),"")</f>
        <v/>
      </c>
      <c r="AB27" s="68" t="str">
        <f>IFERROR(VLOOKUP(AB$9,#REF!,31,FALSE),"")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68" t="str">
        <f>IFERROR(VLOOKUP(AI$9,#REF!,31,FALSE),"")</f>
        <v/>
      </c>
      <c r="AJ27" s="68" t="str">
        <f>IFERROR(VLOOKUP(AJ$9,#REF!,31,FALSE),"")</f>
        <v/>
      </c>
      <c r="AK27" s="68" t="str">
        <f>IFERROR(VLOOKUP(ADA$9,#REF!,31,FALSE),"")</f>
        <v/>
      </c>
      <c r="AL27" s="68" t="str">
        <f>IFERROR(VLOOKUP(AL$9,#REF!,31,FALSE),"")</f>
        <v/>
      </c>
      <c r="AM27" s="68" t="str">
        <f>IFERROR(VLOOKUP(AM$9,#REF!,31,FALSE),"")</f>
        <v/>
      </c>
      <c r="AN27" s="68" t="str">
        <f>IFERROR(VLOOKUP(AN$9,#REF!,31,FALSE),"")</f>
        <v/>
      </c>
      <c r="AO27" s="68" t="str">
        <f>IFERROR(VLOOKUP(AO$9,#REF!,31,FALSE),"")</f>
        <v/>
      </c>
      <c r="AP27" s="68" t="str">
        <f>IFERROR(VLOOKUP(AP$9,#REF!,31,FALSE),"")</f>
        <v/>
      </c>
      <c r="AQ27" s="71" t="e">
        <f>#REF!</f>
        <v>#REF!</v>
      </c>
      <c r="AR27" s="72"/>
      <c r="AS27" s="85" t="s">
        <v>10</v>
      </c>
      <c r="AT27" s="85"/>
      <c r="AU27" s="85"/>
    </row>
    <row r="28" spans="1:47" ht="11.1" customHeight="1">
      <c r="A28" s="87">
        <v>13</v>
      </c>
      <c r="B28" s="64" t="s">
        <v>11</v>
      </c>
      <c r="C28" s="90" t="s">
        <v>78</v>
      </c>
      <c r="D28" s="97" t="s">
        <v>381</v>
      </c>
      <c r="E28" s="67" t="e">
        <f t="shared" ref="E28:E35" si="5">D28/1000</f>
        <v>#VALUE!</v>
      </c>
      <c r="F28" s="98" t="s">
        <v>381</v>
      </c>
      <c r="G28" s="67" t="e">
        <f t="shared" ref="G28:G35" si="6">F28/1000</f>
        <v>#VALUE!</v>
      </c>
      <c r="H28" s="68" t="s">
        <v>381</v>
      </c>
      <c r="I28" s="67" t="e">
        <f t="shared" ref="I28:I35" si="7">H28/1000</f>
        <v>#VALUE!</v>
      </c>
      <c r="J28" s="68" t="s">
        <v>381</v>
      </c>
      <c r="K28" s="67" t="e">
        <f t="shared" ref="K28:Y35" si="8">J28/1000</f>
        <v>#VALUE!</v>
      </c>
      <c r="L28" s="68" t="s">
        <v>381</v>
      </c>
      <c r="M28" s="67" t="e">
        <f t="shared" si="8"/>
        <v>#VALUE!</v>
      </c>
      <c r="N28" s="68" t="s">
        <v>381</v>
      </c>
      <c r="O28" s="67" t="e">
        <f t="shared" si="8"/>
        <v>#VALUE!</v>
      </c>
      <c r="P28" s="68"/>
      <c r="Q28" s="67">
        <f t="shared" ref="Q28:Q35" si="9">P28/1000</f>
        <v>0</v>
      </c>
      <c r="R28" s="68"/>
      <c r="S28" s="67">
        <f t="shared" si="8"/>
        <v>0</v>
      </c>
      <c r="T28" s="68"/>
      <c r="U28" s="67">
        <f t="shared" si="8"/>
        <v>0</v>
      </c>
      <c r="V28" s="68"/>
      <c r="W28" s="67">
        <f t="shared" si="8"/>
        <v>0</v>
      </c>
      <c r="X28" s="68"/>
      <c r="Y28" s="67">
        <f t="shared" si="8"/>
        <v>0</v>
      </c>
      <c r="Z28" s="66" t="str">
        <f>IFERROR(VLOOKUP(Z$9,#REF!,17,FALSE),"")</f>
        <v/>
      </c>
      <c r="AA28" s="68" t="str">
        <f>IFERROR(VLOOKUP(AA$9,#REF!,17,FALSE),"")</f>
        <v/>
      </c>
      <c r="AB28" s="68" t="str">
        <f>IFERROR(VLOOKUP(AB$9,#REF!,17,FALSE),"")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68" t="str">
        <f>IFERROR(VLOOKUP(AI$9,#REF!,17,FALSE),"")</f>
        <v/>
      </c>
      <c r="AJ28" s="68" t="str">
        <f>IFERROR(VLOOKUP(AJ$9,#REF!,17,FALSE),"")</f>
        <v/>
      </c>
      <c r="AK28" s="68" t="str">
        <f>IFERROR(VLOOKUP(ADA$9,#REF!,17,FALSE),"")</f>
        <v/>
      </c>
      <c r="AL28" s="68" t="str">
        <f>IFERROR(VLOOKUP(AL$9,#REF!,17,FALSE),"")</f>
        <v/>
      </c>
      <c r="AM28" s="68" t="str">
        <f>IFERROR(VLOOKUP(AM$9,#REF!,17,FALSE),"")</f>
        <v/>
      </c>
      <c r="AN28" s="68" t="str">
        <f>IFERROR(VLOOKUP(AN$9,#REF!,17,FALSE),"")</f>
        <v/>
      </c>
      <c r="AO28" s="68" t="str">
        <f>IFERROR(VLOOKUP(AO$9,#REF!,17,FALSE),"")</f>
        <v/>
      </c>
      <c r="AP28" s="68" t="str">
        <f>IFERROR(VLOOKUP(AP$9,#REF!,17,FALSE),"")</f>
        <v/>
      </c>
      <c r="AQ28" s="71" t="e">
        <f>#REF!</f>
        <v>#REF!</v>
      </c>
      <c r="AR28" s="72"/>
      <c r="AS28" s="85" t="s">
        <v>11</v>
      </c>
      <c r="AT28" s="85"/>
      <c r="AU28" s="85"/>
    </row>
    <row r="29" spans="1:47" ht="11.1" customHeight="1">
      <c r="A29" s="87">
        <v>14</v>
      </c>
      <c r="B29" s="64" t="s">
        <v>12</v>
      </c>
      <c r="C29" s="90" t="s">
        <v>78</v>
      </c>
      <c r="D29" s="91" t="s">
        <v>381</v>
      </c>
      <c r="E29" s="67" t="e">
        <f t="shared" si="5"/>
        <v>#VALUE!</v>
      </c>
      <c r="F29" s="92" t="s">
        <v>381</v>
      </c>
      <c r="G29" s="67" t="e">
        <f t="shared" si="6"/>
        <v>#VALUE!</v>
      </c>
      <c r="H29" s="68" t="s">
        <v>381</v>
      </c>
      <c r="I29" s="67" t="e">
        <f t="shared" si="7"/>
        <v>#VALUE!</v>
      </c>
      <c r="J29" s="68" t="s">
        <v>381</v>
      </c>
      <c r="K29" s="67" t="e">
        <f t="shared" si="8"/>
        <v>#VALUE!</v>
      </c>
      <c r="L29" s="68" t="s">
        <v>381</v>
      </c>
      <c r="M29" s="67" t="e">
        <f t="shared" si="8"/>
        <v>#VALUE!</v>
      </c>
      <c r="N29" s="68" t="s">
        <v>381</v>
      </c>
      <c r="O29" s="67" t="e">
        <f t="shared" si="8"/>
        <v>#VALUE!</v>
      </c>
      <c r="P29" s="68"/>
      <c r="Q29" s="67">
        <f t="shared" si="9"/>
        <v>0</v>
      </c>
      <c r="R29" s="68"/>
      <c r="S29" s="67">
        <f t="shared" si="8"/>
        <v>0</v>
      </c>
      <c r="T29" s="68"/>
      <c r="U29" s="67">
        <f t="shared" si="8"/>
        <v>0</v>
      </c>
      <c r="V29" s="68"/>
      <c r="W29" s="67">
        <f t="shared" si="8"/>
        <v>0</v>
      </c>
      <c r="X29" s="68"/>
      <c r="Y29" s="67">
        <f t="shared" si="8"/>
        <v>0</v>
      </c>
      <c r="Z29" s="66" t="str">
        <f>IFERROR(VLOOKUP(Z$9,#REF!,42,FALSE),"")</f>
        <v/>
      </c>
      <c r="AA29" s="68" t="str">
        <f>IFERROR(VLOOKUP(AA$9,#REF!,42,FALSE),"")</f>
        <v/>
      </c>
      <c r="AB29" s="68" t="str">
        <f>IFERROR(VLOOKUP(AB$9,#REF!,42,FALSE),"")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68" t="str">
        <f>IFERROR(VLOOKUP(AI$9,#REF!,42,FALSE),"")</f>
        <v/>
      </c>
      <c r="AJ29" s="68" t="str">
        <f>IFERROR(VLOOKUP(AJ$9,#REF!,42,FALSE),"")</f>
        <v/>
      </c>
      <c r="AK29" s="68" t="str">
        <f>IFERROR(VLOOKUP(ADA$9,#REF!,42,FALSE),"")</f>
        <v/>
      </c>
      <c r="AL29" s="68" t="str">
        <f>IFERROR(VLOOKUP(AL$9,#REF!,42,FALSE),"")</f>
        <v/>
      </c>
      <c r="AM29" s="68" t="str">
        <f>IFERROR(VLOOKUP(AM$9,#REF!,42,FALSE),"")</f>
        <v/>
      </c>
      <c r="AN29" s="68" t="str">
        <f>IFERROR(VLOOKUP(AN$9,#REF!,42,FALSE),"")</f>
        <v/>
      </c>
      <c r="AO29" s="68" t="str">
        <f>IFERROR(VLOOKUP(AO$9,#REF!,42,FALSE),"")</f>
        <v/>
      </c>
      <c r="AP29" s="68" t="str">
        <f>IFERROR(VLOOKUP(AP$9,#REF!,42,FALSE),"")</f>
        <v/>
      </c>
      <c r="AQ29" s="71" t="e">
        <f>#REF!</f>
        <v>#REF!</v>
      </c>
      <c r="AR29" s="72"/>
      <c r="AS29" s="85" t="s">
        <v>12</v>
      </c>
      <c r="AT29" s="85"/>
      <c r="AU29" s="85"/>
    </row>
    <row r="30" spans="1:47" ht="11.1" customHeight="1">
      <c r="A30" s="87">
        <v>15</v>
      </c>
      <c r="B30" s="64" t="s">
        <v>100</v>
      </c>
      <c r="C30" s="90" t="s">
        <v>78</v>
      </c>
      <c r="D30" s="95" t="s">
        <v>381</v>
      </c>
      <c r="E30" s="67" t="e">
        <f t="shared" si="5"/>
        <v>#VALUE!</v>
      </c>
      <c r="F30" s="96" t="s">
        <v>381</v>
      </c>
      <c r="G30" s="67" t="e">
        <f t="shared" si="6"/>
        <v>#VALUE!</v>
      </c>
      <c r="H30" s="68" t="s">
        <v>381</v>
      </c>
      <c r="I30" s="67" t="e">
        <f t="shared" si="7"/>
        <v>#VALUE!</v>
      </c>
      <c r="J30" s="68" t="s">
        <v>381</v>
      </c>
      <c r="K30" s="67" t="e">
        <f t="shared" si="8"/>
        <v>#VALUE!</v>
      </c>
      <c r="L30" s="68" t="s">
        <v>381</v>
      </c>
      <c r="M30" s="67" t="e">
        <f t="shared" si="8"/>
        <v>#VALUE!</v>
      </c>
      <c r="N30" s="68" t="s">
        <v>381</v>
      </c>
      <c r="O30" s="67" t="e">
        <f t="shared" si="8"/>
        <v>#VALUE!</v>
      </c>
      <c r="P30" s="68"/>
      <c r="Q30" s="67">
        <f t="shared" si="9"/>
        <v>0</v>
      </c>
      <c r="R30" s="68"/>
      <c r="S30" s="67">
        <f t="shared" si="8"/>
        <v>0</v>
      </c>
      <c r="T30" s="68"/>
      <c r="U30" s="67">
        <f t="shared" si="8"/>
        <v>0</v>
      </c>
      <c r="V30" s="68"/>
      <c r="W30" s="67">
        <f t="shared" si="8"/>
        <v>0</v>
      </c>
      <c r="X30" s="68"/>
      <c r="Y30" s="67">
        <f t="shared" si="8"/>
        <v>0</v>
      </c>
      <c r="Z30" s="66" t="str">
        <f>IFERROR(VLOOKUP(Z$9,#REF!,43,FALSE),"")</f>
        <v/>
      </c>
      <c r="AA30" s="68" t="str">
        <f>IFERROR(VLOOKUP(AA$9,#REF!,43,FALSE),"")</f>
        <v/>
      </c>
      <c r="AB30" s="68" t="str">
        <f>IFERROR(VLOOKUP(AB$9,#REF!,43,FALSE),"")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68" t="str">
        <f>IFERROR(VLOOKUP(AI$9,#REF!,43,FALSE),"")</f>
        <v/>
      </c>
      <c r="AJ30" s="68" t="str">
        <f>IFERROR(VLOOKUP(AJ$9,#REF!,43,FALSE),"")</f>
        <v/>
      </c>
      <c r="AK30" s="68" t="str">
        <f>IFERROR(VLOOKUP(ADA$9,#REF!,43,FALSE),"")</f>
        <v/>
      </c>
      <c r="AL30" s="68" t="str">
        <f>IFERROR(VLOOKUP(AL$9,#REF!,43,FALSE),"")</f>
        <v/>
      </c>
      <c r="AM30" s="68" t="str">
        <f>IFERROR(VLOOKUP(AM$9,#REF!,43,FALSE),"")</f>
        <v/>
      </c>
      <c r="AN30" s="68" t="str">
        <f>IFERROR(VLOOKUP(AN$9,#REF!,43,FALSE),"")</f>
        <v/>
      </c>
      <c r="AO30" s="68" t="str">
        <f>IFERROR(VLOOKUP(AO$9,#REF!,43,FALSE),"")</f>
        <v/>
      </c>
      <c r="AP30" s="68" t="str">
        <f>IFERROR(VLOOKUP(AP$9,#REF!,43,FALSE),"")</f>
        <v/>
      </c>
      <c r="AQ30" s="71" t="e">
        <f>#REF!</f>
        <v>#REF!</v>
      </c>
      <c r="AR30" s="72"/>
      <c r="AS30" s="85" t="s">
        <v>108</v>
      </c>
      <c r="AT30" s="85"/>
      <c r="AU30" s="85"/>
    </row>
    <row r="31" spans="1:47" ht="11.1" customHeight="1">
      <c r="A31" s="87">
        <v>16</v>
      </c>
      <c r="B31" s="64" t="s">
        <v>101</v>
      </c>
      <c r="C31" s="90" t="s">
        <v>78</v>
      </c>
      <c r="D31" s="95" t="s">
        <v>381</v>
      </c>
      <c r="E31" s="67" t="e">
        <f t="shared" si="5"/>
        <v>#VALUE!</v>
      </c>
      <c r="F31" s="96" t="s">
        <v>381</v>
      </c>
      <c r="G31" s="67" t="e">
        <f t="shared" si="6"/>
        <v>#VALUE!</v>
      </c>
      <c r="H31" s="68" t="s">
        <v>381</v>
      </c>
      <c r="I31" s="67" t="e">
        <f t="shared" si="7"/>
        <v>#VALUE!</v>
      </c>
      <c r="J31" s="68" t="s">
        <v>381</v>
      </c>
      <c r="K31" s="67" t="e">
        <f t="shared" si="8"/>
        <v>#VALUE!</v>
      </c>
      <c r="L31" s="68" t="s">
        <v>381</v>
      </c>
      <c r="M31" s="67" t="e">
        <f t="shared" si="8"/>
        <v>#VALUE!</v>
      </c>
      <c r="N31" s="68" t="s">
        <v>381</v>
      </c>
      <c r="O31" s="67" t="e">
        <f t="shared" si="8"/>
        <v>#VALUE!</v>
      </c>
      <c r="P31" s="68"/>
      <c r="Q31" s="67">
        <f t="shared" si="9"/>
        <v>0</v>
      </c>
      <c r="R31" s="68"/>
      <c r="S31" s="67">
        <f t="shared" si="8"/>
        <v>0</v>
      </c>
      <c r="T31" s="68"/>
      <c r="U31" s="67">
        <f t="shared" si="8"/>
        <v>0</v>
      </c>
      <c r="V31" s="68"/>
      <c r="W31" s="67">
        <f t="shared" si="8"/>
        <v>0</v>
      </c>
      <c r="X31" s="68"/>
      <c r="Y31" s="67">
        <f t="shared" si="8"/>
        <v>0</v>
      </c>
      <c r="Z31" s="66" t="str">
        <f>IFERROR(VLOOKUP(Z$9,#REF!,46,FALSE),"")</f>
        <v/>
      </c>
      <c r="AA31" s="68" t="str">
        <f>IFERROR(VLOOKUP(AA$9,#REF!,46,FALSE),"")</f>
        <v/>
      </c>
      <c r="AB31" s="68" t="str">
        <f>IFERROR(VLOOKUP(AB$9,#REF!,46,FALSE),"")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68" t="str">
        <f>IFERROR(VLOOKUP(AI$9,#REF!,46,FALSE),"")</f>
        <v/>
      </c>
      <c r="AJ31" s="68" t="str">
        <f>IFERROR(VLOOKUP(AJ$9,#REF!,46,FALSE),"")</f>
        <v/>
      </c>
      <c r="AK31" s="68" t="str">
        <f>IFERROR(VLOOKUP(ADA$9,#REF!,46,FALSE),"")</f>
        <v/>
      </c>
      <c r="AL31" s="68" t="str">
        <f>IFERROR(VLOOKUP(AL$9,#REF!,46,FALSE),"")</f>
        <v/>
      </c>
      <c r="AM31" s="68" t="str">
        <f>IFERROR(VLOOKUP(AM$9,#REF!,46,FALSE),"")</f>
        <v/>
      </c>
      <c r="AN31" s="68" t="str">
        <f>IFERROR(VLOOKUP(AN$9,#REF!,46,FALSE),"")</f>
        <v/>
      </c>
      <c r="AO31" s="68" t="str">
        <f>IFERROR(VLOOKUP(AO$9,#REF!,46,FALSE),"")</f>
        <v/>
      </c>
      <c r="AP31" s="68" t="str">
        <f>IFERROR(VLOOKUP(AP$9,#REF!,46,FALSE),"")</f>
        <v/>
      </c>
      <c r="AQ31" s="71" t="e">
        <f>#REF!</f>
        <v>#REF!</v>
      </c>
      <c r="AR31" s="72"/>
      <c r="AS31" s="85" t="s">
        <v>109</v>
      </c>
      <c r="AT31" s="85"/>
      <c r="AU31" s="85"/>
    </row>
    <row r="32" spans="1:47" ht="11.1" customHeight="1">
      <c r="A32" s="87">
        <v>17</v>
      </c>
      <c r="B32" s="64" t="s">
        <v>13</v>
      </c>
      <c r="C32" s="90" t="s">
        <v>78</v>
      </c>
      <c r="D32" s="95" t="s">
        <v>381</v>
      </c>
      <c r="E32" s="67" t="e">
        <f t="shared" si="5"/>
        <v>#VALUE!</v>
      </c>
      <c r="F32" s="96" t="s">
        <v>381</v>
      </c>
      <c r="G32" s="67" t="e">
        <f t="shared" si="6"/>
        <v>#VALUE!</v>
      </c>
      <c r="H32" s="68" t="s">
        <v>381</v>
      </c>
      <c r="I32" s="67" t="e">
        <f t="shared" si="7"/>
        <v>#VALUE!</v>
      </c>
      <c r="J32" s="68" t="s">
        <v>381</v>
      </c>
      <c r="K32" s="67" t="e">
        <f t="shared" si="8"/>
        <v>#VALUE!</v>
      </c>
      <c r="L32" s="68" t="s">
        <v>381</v>
      </c>
      <c r="M32" s="67" t="e">
        <f t="shared" si="8"/>
        <v>#VALUE!</v>
      </c>
      <c r="N32" s="68" t="s">
        <v>381</v>
      </c>
      <c r="O32" s="67" t="e">
        <f t="shared" si="8"/>
        <v>#VALUE!</v>
      </c>
      <c r="P32" s="68"/>
      <c r="Q32" s="67">
        <f t="shared" si="9"/>
        <v>0</v>
      </c>
      <c r="R32" s="68"/>
      <c r="S32" s="67">
        <f t="shared" si="8"/>
        <v>0</v>
      </c>
      <c r="T32" s="68"/>
      <c r="U32" s="67">
        <f t="shared" si="8"/>
        <v>0</v>
      </c>
      <c r="V32" s="68"/>
      <c r="W32" s="67">
        <f t="shared" si="8"/>
        <v>0</v>
      </c>
      <c r="X32" s="68"/>
      <c r="Y32" s="67">
        <f t="shared" si="8"/>
        <v>0</v>
      </c>
      <c r="Z32" s="66" t="str">
        <f>IFERROR(VLOOKUP(Z$9,#REF!,47,FALSE),"")</f>
        <v/>
      </c>
      <c r="AA32" s="68" t="str">
        <f>IFERROR(VLOOKUP(AA$9,#REF!,47,FALSE),"")</f>
        <v/>
      </c>
      <c r="AB32" s="68" t="str">
        <f>IFERROR(VLOOKUP(AB$9,#REF!,47,FALSE),"")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68" t="str">
        <f>IFERROR(VLOOKUP(AI$9,#REF!,47,FALSE),"")</f>
        <v/>
      </c>
      <c r="AJ32" s="68" t="str">
        <f>IFERROR(VLOOKUP(AJ$9,#REF!,47,FALSE),"")</f>
        <v/>
      </c>
      <c r="AK32" s="68" t="str">
        <f>IFERROR(VLOOKUP(ADA$9,#REF!,47,FALSE),"")</f>
        <v/>
      </c>
      <c r="AL32" s="68" t="str">
        <f>IFERROR(VLOOKUP(AL$9,#REF!,47,FALSE),"")</f>
        <v/>
      </c>
      <c r="AM32" s="68" t="str">
        <f>IFERROR(VLOOKUP(AM$9,#REF!,47,FALSE),"")</f>
        <v/>
      </c>
      <c r="AN32" s="68" t="str">
        <f>IFERROR(VLOOKUP(AN$9,#REF!,47,FALSE),"")</f>
        <v/>
      </c>
      <c r="AO32" s="68" t="str">
        <f>IFERROR(VLOOKUP(AO$9,#REF!,47,FALSE),"")</f>
        <v/>
      </c>
      <c r="AP32" s="68" t="str">
        <f>IFERROR(VLOOKUP(AP$9,#REF!,47,FALSE),"")</f>
        <v/>
      </c>
      <c r="AQ32" s="71" t="e">
        <f>#REF!</f>
        <v>#REF!</v>
      </c>
      <c r="AR32" s="72"/>
      <c r="AS32" s="85" t="s">
        <v>13</v>
      </c>
      <c r="AT32" s="85"/>
      <c r="AU32" s="85"/>
    </row>
    <row r="33" spans="1:47" ht="11.1" customHeight="1">
      <c r="A33" s="87">
        <v>18</v>
      </c>
      <c r="B33" s="64" t="s">
        <v>14</v>
      </c>
      <c r="C33" s="90" t="s">
        <v>78</v>
      </c>
      <c r="D33" s="95" t="s">
        <v>381</v>
      </c>
      <c r="E33" s="67" t="e">
        <f t="shared" si="5"/>
        <v>#VALUE!</v>
      </c>
      <c r="F33" s="96" t="s">
        <v>381</v>
      </c>
      <c r="G33" s="67" t="e">
        <f t="shared" si="6"/>
        <v>#VALUE!</v>
      </c>
      <c r="H33" s="68" t="s">
        <v>381</v>
      </c>
      <c r="I33" s="67" t="e">
        <f t="shared" si="7"/>
        <v>#VALUE!</v>
      </c>
      <c r="J33" s="68" t="s">
        <v>381</v>
      </c>
      <c r="K33" s="67" t="e">
        <f t="shared" si="8"/>
        <v>#VALUE!</v>
      </c>
      <c r="L33" s="68" t="s">
        <v>381</v>
      </c>
      <c r="M33" s="67" t="e">
        <f t="shared" si="8"/>
        <v>#VALUE!</v>
      </c>
      <c r="N33" s="68" t="s">
        <v>381</v>
      </c>
      <c r="O33" s="67" t="e">
        <f t="shared" si="8"/>
        <v>#VALUE!</v>
      </c>
      <c r="P33" s="68"/>
      <c r="Q33" s="67">
        <f t="shared" si="9"/>
        <v>0</v>
      </c>
      <c r="R33" s="68"/>
      <c r="S33" s="67">
        <f t="shared" si="8"/>
        <v>0</v>
      </c>
      <c r="T33" s="68"/>
      <c r="U33" s="67">
        <f t="shared" si="8"/>
        <v>0</v>
      </c>
      <c r="V33" s="68"/>
      <c r="W33" s="67">
        <f t="shared" si="8"/>
        <v>0</v>
      </c>
      <c r="X33" s="68"/>
      <c r="Y33" s="67">
        <f t="shared" si="8"/>
        <v>0</v>
      </c>
      <c r="Z33" s="66" t="str">
        <f>IFERROR(VLOOKUP(Z$9,#REF!,48,FALSE),"")</f>
        <v/>
      </c>
      <c r="AA33" s="68" t="str">
        <f>IFERROR(VLOOKUP(AA$9,#REF!,48,FALSE),"")</f>
        <v/>
      </c>
      <c r="AB33" s="68" t="str">
        <f>IFERROR(VLOOKUP(AB$9,#REF!,48,FALSE),"")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68" t="str">
        <f>IFERROR(VLOOKUP(AI$9,#REF!,48,FALSE),"")</f>
        <v/>
      </c>
      <c r="AJ33" s="68" t="str">
        <f>IFERROR(VLOOKUP(AJ$9,#REF!,48,FALSE),"")</f>
        <v/>
      </c>
      <c r="AK33" s="68" t="str">
        <f>IFERROR(VLOOKUP(ADA$9,#REF!,48,FALSE),"")</f>
        <v/>
      </c>
      <c r="AL33" s="68" t="str">
        <f>IFERROR(VLOOKUP(AL$9,#REF!,48,FALSE),"")</f>
        <v/>
      </c>
      <c r="AM33" s="68" t="str">
        <f>IFERROR(VLOOKUP(AM$9,#REF!,48,FALSE),"")</f>
        <v/>
      </c>
      <c r="AN33" s="68" t="str">
        <f>IFERROR(VLOOKUP(AN$9,#REF!,48,FALSE),"")</f>
        <v/>
      </c>
      <c r="AO33" s="68" t="str">
        <f>IFERROR(VLOOKUP(AO$9,#REF!,48,FALSE),"")</f>
        <v/>
      </c>
      <c r="AP33" s="68" t="str">
        <f>IFERROR(VLOOKUP(AP$9,#REF!,48,FALSE),"")</f>
        <v/>
      </c>
      <c r="AQ33" s="71" t="e">
        <f>#REF!</f>
        <v>#REF!</v>
      </c>
      <c r="AR33" s="72"/>
      <c r="AS33" s="85" t="s">
        <v>14</v>
      </c>
      <c r="AT33" s="85"/>
      <c r="AU33" s="85"/>
    </row>
    <row r="34" spans="1:47" ht="11.1" customHeight="1">
      <c r="A34" s="87">
        <v>19</v>
      </c>
      <c r="B34" s="64" t="s">
        <v>15</v>
      </c>
      <c r="C34" s="90" t="s">
        <v>78</v>
      </c>
      <c r="D34" s="95" t="s">
        <v>381</v>
      </c>
      <c r="E34" s="67" t="e">
        <f t="shared" si="5"/>
        <v>#VALUE!</v>
      </c>
      <c r="F34" s="96" t="s">
        <v>381</v>
      </c>
      <c r="G34" s="67" t="e">
        <f t="shared" si="6"/>
        <v>#VALUE!</v>
      </c>
      <c r="H34" s="68" t="s">
        <v>381</v>
      </c>
      <c r="I34" s="67" t="e">
        <f t="shared" si="7"/>
        <v>#VALUE!</v>
      </c>
      <c r="J34" s="68" t="s">
        <v>381</v>
      </c>
      <c r="K34" s="67" t="e">
        <f t="shared" si="8"/>
        <v>#VALUE!</v>
      </c>
      <c r="L34" s="68" t="s">
        <v>381</v>
      </c>
      <c r="M34" s="67" t="e">
        <f t="shared" si="8"/>
        <v>#VALUE!</v>
      </c>
      <c r="N34" s="68" t="s">
        <v>381</v>
      </c>
      <c r="O34" s="67" t="e">
        <f t="shared" si="8"/>
        <v>#VALUE!</v>
      </c>
      <c r="P34" s="68"/>
      <c r="Q34" s="67">
        <f t="shared" si="9"/>
        <v>0</v>
      </c>
      <c r="R34" s="68"/>
      <c r="S34" s="67">
        <f t="shared" si="8"/>
        <v>0</v>
      </c>
      <c r="T34" s="68"/>
      <c r="U34" s="67">
        <f t="shared" si="8"/>
        <v>0</v>
      </c>
      <c r="V34" s="68"/>
      <c r="W34" s="67">
        <f t="shared" si="8"/>
        <v>0</v>
      </c>
      <c r="X34" s="68"/>
      <c r="Y34" s="67">
        <f t="shared" si="8"/>
        <v>0</v>
      </c>
      <c r="Z34" s="66" t="str">
        <f>IFERROR(VLOOKUP(Z$9,#REF!,49,FALSE),"")</f>
        <v/>
      </c>
      <c r="AA34" s="68" t="str">
        <f>IFERROR(VLOOKUP(AA$9,#REF!,49,FALSE),"")</f>
        <v/>
      </c>
      <c r="AB34" s="68" t="str">
        <f>IFERROR(VLOOKUP(AB$9,#REF!,49,FALSE),"")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68" t="str">
        <f>IFERROR(VLOOKUP(AI$9,#REF!,49,FALSE),"")</f>
        <v/>
      </c>
      <c r="AJ34" s="68" t="str">
        <f>IFERROR(VLOOKUP(AJ$9,#REF!,49,FALSE),"")</f>
        <v/>
      </c>
      <c r="AK34" s="68" t="str">
        <f>IFERROR(VLOOKUP(ADA$9,#REF!,49,FALSE),"")</f>
        <v/>
      </c>
      <c r="AL34" s="68" t="str">
        <f>IFERROR(VLOOKUP(AL$9,#REF!,49,FALSE),"")</f>
        <v/>
      </c>
      <c r="AM34" s="68" t="str">
        <f>IFERROR(VLOOKUP(AM$9,#REF!,49,FALSE),"")</f>
        <v/>
      </c>
      <c r="AN34" s="68" t="str">
        <f>IFERROR(VLOOKUP(AN$9,#REF!,49,FALSE),"")</f>
        <v/>
      </c>
      <c r="AO34" s="68" t="str">
        <f>IFERROR(VLOOKUP(AO$9,#REF!,49,FALSE),"")</f>
        <v/>
      </c>
      <c r="AP34" s="68" t="str">
        <f>IFERROR(VLOOKUP(AP$9,#REF!,49,FALSE),"")</f>
        <v/>
      </c>
      <c r="AQ34" s="71" t="e">
        <f>#REF!</f>
        <v>#REF!</v>
      </c>
      <c r="AR34" s="72"/>
      <c r="AS34" s="85" t="s">
        <v>15</v>
      </c>
      <c r="AT34" s="85"/>
      <c r="AU34" s="85"/>
    </row>
    <row r="35" spans="1:47" ht="11.1" customHeight="1">
      <c r="A35" s="87">
        <v>20</v>
      </c>
      <c r="B35" s="64" t="s">
        <v>16</v>
      </c>
      <c r="C35" s="90" t="s">
        <v>78</v>
      </c>
      <c r="D35" s="95" t="s">
        <v>381</v>
      </c>
      <c r="E35" s="67" t="e">
        <f t="shared" si="5"/>
        <v>#VALUE!</v>
      </c>
      <c r="F35" s="96" t="s">
        <v>381</v>
      </c>
      <c r="G35" s="67" t="e">
        <f t="shared" si="6"/>
        <v>#VALUE!</v>
      </c>
      <c r="H35" s="68" t="s">
        <v>381</v>
      </c>
      <c r="I35" s="67" t="e">
        <f t="shared" si="7"/>
        <v>#VALUE!</v>
      </c>
      <c r="J35" s="68" t="s">
        <v>381</v>
      </c>
      <c r="K35" s="67" t="e">
        <f t="shared" si="8"/>
        <v>#VALUE!</v>
      </c>
      <c r="L35" s="68" t="s">
        <v>381</v>
      </c>
      <c r="M35" s="67" t="e">
        <f t="shared" si="8"/>
        <v>#VALUE!</v>
      </c>
      <c r="N35" s="68" t="s">
        <v>381</v>
      </c>
      <c r="O35" s="67" t="e">
        <f t="shared" si="8"/>
        <v>#VALUE!</v>
      </c>
      <c r="P35" s="68"/>
      <c r="Q35" s="67">
        <f t="shared" si="9"/>
        <v>0</v>
      </c>
      <c r="R35" s="68"/>
      <c r="S35" s="67">
        <f t="shared" si="8"/>
        <v>0</v>
      </c>
      <c r="T35" s="68"/>
      <c r="U35" s="67">
        <f t="shared" si="8"/>
        <v>0</v>
      </c>
      <c r="V35" s="68"/>
      <c r="W35" s="67">
        <f t="shared" si="8"/>
        <v>0</v>
      </c>
      <c r="X35" s="68"/>
      <c r="Y35" s="67">
        <f t="shared" si="8"/>
        <v>0</v>
      </c>
      <c r="Z35" s="66" t="str">
        <f>IFERROR(VLOOKUP(Z$9,#REF!,50,FALSE),"")</f>
        <v/>
      </c>
      <c r="AA35" s="68" t="str">
        <f>IFERROR(VLOOKUP(AA$9,#REF!,50,FALSE),"")</f>
        <v/>
      </c>
      <c r="AB35" s="68" t="str">
        <f>IFERROR(VLOOKUP(AB$9,#REF!,50,FALSE),"")</f>
        <v/>
      </c>
      <c r="AC35" s="68" t="str">
        <f>IFERROR(VLOOKUP(AC$9,#REF!,50,FALSE),"")</f>
        <v/>
      </c>
      <c r="AD35" s="68" t="str">
        <f>IFERROR(VLOOKUP(AD$9,#REF!,50,FALSE),"")</f>
        <v/>
      </c>
      <c r="AE35" s="68" t="str">
        <f>IFERROR(VLOOKUP(AE$9,#REF!,50,FALSE),"")</f>
        <v/>
      </c>
      <c r="AF35" s="68" t="str">
        <f>IFERROR(VLOOKUP(AF$9,#REF!,50,FALSE),"")</f>
        <v/>
      </c>
      <c r="AG35" s="68" t="str">
        <f>IFERROR(VLOOKUP(AG$9,#REF!,50,FALSE),"")</f>
        <v/>
      </c>
      <c r="AH35" s="68" t="str">
        <f>IFERROR(VLOOKUP(AH$9,#REF!,50,FALSE),"")</f>
        <v/>
      </c>
      <c r="AI35" s="68" t="str">
        <f>IFERROR(VLOOKUP(AI$9,#REF!,50,FALSE),"")</f>
        <v/>
      </c>
      <c r="AJ35" s="68" t="str">
        <f>IFERROR(VLOOKUP(AJ$9,#REF!,50,FALSE),"")</f>
        <v/>
      </c>
      <c r="AK35" s="68" t="str">
        <f>IFERROR(VLOOKUP(ADA$9,#REF!,50,FALSE),"")</f>
        <v/>
      </c>
      <c r="AL35" s="68" t="str">
        <f>IFERROR(VLOOKUP(AL$9,#REF!,50,FALSE),"")</f>
        <v/>
      </c>
      <c r="AM35" s="68" t="str">
        <f>IFERROR(VLOOKUP(AM$9,#REF!,50,FALSE),"")</f>
        <v/>
      </c>
      <c r="AN35" s="68" t="str">
        <f>IFERROR(VLOOKUP(AN$9,#REF!,50,FALSE),"")</f>
        <v/>
      </c>
      <c r="AO35" s="68" t="str">
        <f>IFERROR(VLOOKUP(AO$9,#REF!,50,FALSE),"")</f>
        <v/>
      </c>
      <c r="AP35" s="68" t="str">
        <f>IFERROR(VLOOKUP(AP$9,#REF!,50,FALSE),"")</f>
        <v/>
      </c>
      <c r="AQ35" s="71" t="e">
        <f>#REF!</f>
        <v>#REF!</v>
      </c>
      <c r="AR35" s="72"/>
      <c r="AS35" s="85" t="s">
        <v>16</v>
      </c>
      <c r="AT35" s="85"/>
      <c r="AU35" s="85"/>
    </row>
    <row r="36" spans="1:47" ht="11.1" customHeight="1">
      <c r="A36" s="87">
        <v>21</v>
      </c>
      <c r="B36" s="64" t="s">
        <v>17</v>
      </c>
      <c r="C36" s="90" t="s">
        <v>78</v>
      </c>
      <c r="D36" s="97">
        <v>0</v>
      </c>
      <c r="E36" s="98"/>
      <c r="F36" s="98">
        <v>0</v>
      </c>
      <c r="G36" s="98"/>
      <c r="H36" s="68">
        <v>0</v>
      </c>
      <c r="I36" s="98"/>
      <c r="J36" s="68">
        <v>0.05</v>
      </c>
      <c r="K36" s="98"/>
      <c r="L36" s="68">
        <v>0</v>
      </c>
      <c r="M36" s="98"/>
      <c r="N36" s="68">
        <v>0</v>
      </c>
      <c r="O36" s="98"/>
      <c r="P36" s="68"/>
      <c r="Q36" s="98"/>
      <c r="R36" s="68"/>
      <c r="S36" s="98"/>
      <c r="T36" s="68"/>
      <c r="U36" s="98"/>
      <c r="V36" s="68"/>
      <c r="W36" s="98"/>
      <c r="X36" s="68"/>
      <c r="Y36" s="98"/>
      <c r="Z36" s="66" t="str">
        <f>IFERROR(VLOOKUP(Z$9,#REF!,33,FALSE),"")</f>
        <v/>
      </c>
      <c r="AA36" s="68" t="str">
        <f>IFERROR(VLOOKUP(AA$9,#REF!,33,FALSE),"")</f>
        <v/>
      </c>
      <c r="AB36" s="68" t="str">
        <f>IFERROR(VLOOKUP(AB$9,#REF!,33,FALSE),"")</f>
        <v/>
      </c>
      <c r="AC36" s="68" t="str">
        <f>IFERROR(VLOOKUP(AC$9,#REF!,33,FALSE),"")</f>
        <v/>
      </c>
      <c r="AD36" s="68" t="str">
        <f>IFERROR(VLOOKUP(AD$9,#REF!,33,FALSE),"")</f>
        <v/>
      </c>
      <c r="AE36" s="68" t="str">
        <f>IFERROR(VLOOKUP(AE$9,#REF!,33,FALSE),"")</f>
        <v/>
      </c>
      <c r="AF36" s="68" t="str">
        <f>IFERROR(VLOOKUP(AF$9,#REF!,33,FALSE),"")</f>
        <v/>
      </c>
      <c r="AG36" s="68" t="str">
        <f>IFERROR(VLOOKUP(AG$9,#REF!,33,FALSE),"")</f>
        <v/>
      </c>
      <c r="AH36" s="68" t="str">
        <f>IFERROR(VLOOKUP(AH$9,#REF!,33,FALSE),"")</f>
        <v/>
      </c>
      <c r="AI36" s="68" t="str">
        <f>IFERROR(VLOOKUP(AI$9,#REF!,33,FALSE),"")</f>
        <v/>
      </c>
      <c r="AJ36" s="68" t="str">
        <f>IFERROR(VLOOKUP(AJ$9,#REF!,33,FALSE),"")</f>
        <v/>
      </c>
      <c r="AK36" s="68" t="str">
        <f>IFERROR(VLOOKUP(ADA$9,#REF!,33,FALSE),"")</f>
        <v/>
      </c>
      <c r="AL36" s="68" t="str">
        <f>IFERROR(VLOOKUP(AL$9,#REF!,33,FALSE),"")</f>
        <v/>
      </c>
      <c r="AM36" s="68" t="str">
        <f>IFERROR(VLOOKUP(AM$9,#REF!,33,FALSE),"")</f>
        <v/>
      </c>
      <c r="AN36" s="68" t="str">
        <f>IFERROR(VLOOKUP(AN$9,#REF!,33,FALSE),"")</f>
        <v/>
      </c>
      <c r="AO36" s="68" t="str">
        <f>IFERROR(VLOOKUP(AO$9,#REF!,33,FALSE),"")</f>
        <v/>
      </c>
      <c r="AP36" s="68" t="str">
        <f>IFERROR(VLOOKUP(AP$9,#REF!,33,FALSE),"")</f>
        <v/>
      </c>
      <c r="AQ36" s="71" t="e">
        <f>#REF!</f>
        <v>#REF!</v>
      </c>
      <c r="AR36" s="72"/>
      <c r="AS36" s="85" t="s">
        <v>17</v>
      </c>
      <c r="AT36" s="85"/>
      <c r="AU36" s="85"/>
    </row>
    <row r="37" spans="1:47" ht="11.1" customHeight="1">
      <c r="A37" s="87">
        <v>22</v>
      </c>
      <c r="B37" s="64" t="s">
        <v>18</v>
      </c>
      <c r="C37" s="90" t="s">
        <v>78</v>
      </c>
      <c r="D37" s="95">
        <v>0</v>
      </c>
      <c r="E37" s="96"/>
      <c r="F37" s="96">
        <v>0</v>
      </c>
      <c r="G37" s="96"/>
      <c r="H37" s="68">
        <v>0</v>
      </c>
      <c r="I37" s="96"/>
      <c r="J37" s="68">
        <v>0</v>
      </c>
      <c r="K37" s="96"/>
      <c r="L37" s="68">
        <v>0</v>
      </c>
      <c r="M37" s="96"/>
      <c r="N37" s="68">
        <v>0</v>
      </c>
      <c r="O37" s="96"/>
      <c r="P37" s="68"/>
      <c r="Q37" s="96"/>
      <c r="R37" s="68"/>
      <c r="S37" s="96"/>
      <c r="T37" s="68"/>
      <c r="U37" s="96"/>
      <c r="V37" s="68"/>
      <c r="W37" s="96"/>
      <c r="X37" s="68"/>
      <c r="Y37" s="96"/>
      <c r="Z37" s="66" t="str">
        <f>IFERROR(VLOOKUP(Z$9,#REF!,57,FALSE),"")</f>
        <v/>
      </c>
      <c r="AA37" s="68" t="str">
        <f>IFERROR(VLOOKUP(AA$9,#REF!,57,FALSE),"")</f>
        <v/>
      </c>
      <c r="AB37" s="68" t="str">
        <f>IFERROR(VLOOKUP(AB$9,#REF!,57,FALSE),"")</f>
        <v/>
      </c>
      <c r="AC37" s="68" t="str">
        <f>IFERROR(VLOOKUP(AC$9,#REF!,57,FALSE),"")</f>
        <v/>
      </c>
      <c r="AD37" s="68" t="str">
        <f>IFERROR(VLOOKUP(AD$9,#REF!,57,FALSE),"")</f>
        <v/>
      </c>
      <c r="AE37" s="68" t="str">
        <f>IFERROR(VLOOKUP(AE$9,#REF!,57,FALSE),"")</f>
        <v/>
      </c>
      <c r="AF37" s="68" t="str">
        <f>IFERROR(VLOOKUP(AF$9,#REF!,57,FALSE),"")</f>
        <v/>
      </c>
      <c r="AG37" s="68" t="str">
        <f>IFERROR(VLOOKUP(AG$9,#REF!,57,FALSE),"")</f>
        <v/>
      </c>
      <c r="AH37" s="68" t="str">
        <f>IFERROR(VLOOKUP(AH$9,#REF!,57,FALSE),"")</f>
        <v/>
      </c>
      <c r="AI37" s="68" t="str">
        <f>IFERROR(VLOOKUP(AI$9,#REF!,57,FALSE),"")</f>
        <v/>
      </c>
      <c r="AJ37" s="68" t="str">
        <f>IFERROR(VLOOKUP(AJ$9,#REF!,57,FALSE),"")</f>
        <v/>
      </c>
      <c r="AK37" s="68" t="str">
        <f>IFERROR(VLOOKUP(ADA$9,#REF!,57,FALSE),"")</f>
        <v/>
      </c>
      <c r="AL37" s="68" t="str">
        <f>IFERROR(VLOOKUP(AL$9,#REF!,57,FALSE),"")</f>
        <v/>
      </c>
      <c r="AM37" s="68" t="str">
        <f>IFERROR(VLOOKUP(AM$9,#REF!,57,FALSE),"")</f>
        <v/>
      </c>
      <c r="AN37" s="68" t="str">
        <f>IFERROR(VLOOKUP(AN$9,#REF!,57,FALSE),"")</f>
        <v/>
      </c>
      <c r="AO37" s="68" t="str">
        <f>IFERROR(VLOOKUP(AO$9,#REF!,57,FALSE),"")</f>
        <v/>
      </c>
      <c r="AP37" s="68" t="str">
        <f>IFERROR(VLOOKUP(AP$9,#REF!,57,FALSE),"")</f>
        <v/>
      </c>
      <c r="AQ37" s="71" t="e">
        <f>#REF!</f>
        <v>#REF!</v>
      </c>
      <c r="AR37" s="72"/>
      <c r="AS37" s="85" t="s">
        <v>18</v>
      </c>
      <c r="AT37" s="85"/>
      <c r="AU37" s="85"/>
    </row>
    <row r="38" spans="1:47" ht="11.1" customHeight="1">
      <c r="A38" s="87">
        <v>23</v>
      </c>
      <c r="B38" s="64" t="s">
        <v>19</v>
      </c>
      <c r="C38" s="90" t="s">
        <v>78</v>
      </c>
      <c r="D38" s="95" t="s">
        <v>381</v>
      </c>
      <c r="E38" s="173" t="e">
        <f t="shared" ref="E38:Y40" si="10">D38/1000</f>
        <v>#VALUE!</v>
      </c>
      <c r="F38" s="96" t="s">
        <v>381</v>
      </c>
      <c r="G38" s="173" t="e">
        <f t="shared" si="10"/>
        <v>#VALUE!</v>
      </c>
      <c r="H38" s="68" t="s">
        <v>381</v>
      </c>
      <c r="I38" s="173" t="e">
        <f t="shared" ref="I38:I40" si="11">H38/1000</f>
        <v>#VALUE!</v>
      </c>
      <c r="J38" s="68" t="s">
        <v>381</v>
      </c>
      <c r="K38" s="173" t="e">
        <f t="shared" si="10"/>
        <v>#VALUE!</v>
      </c>
      <c r="L38" s="68" t="s">
        <v>381</v>
      </c>
      <c r="M38" s="173" t="e">
        <f t="shared" si="10"/>
        <v>#VALUE!</v>
      </c>
      <c r="N38" s="68" t="s">
        <v>381</v>
      </c>
      <c r="O38" s="173" t="e">
        <f t="shared" si="10"/>
        <v>#VALUE!</v>
      </c>
      <c r="P38" s="68"/>
      <c r="Q38" s="173">
        <f>P38/1000</f>
        <v>0</v>
      </c>
      <c r="R38" s="68"/>
      <c r="S38" s="173">
        <f t="shared" si="10"/>
        <v>0</v>
      </c>
      <c r="T38" s="68"/>
      <c r="U38" s="173">
        <f t="shared" si="10"/>
        <v>0</v>
      </c>
      <c r="V38" s="68"/>
      <c r="W38" s="173">
        <f t="shared" si="10"/>
        <v>0</v>
      </c>
      <c r="X38" s="68"/>
      <c r="Y38" s="173">
        <f t="shared" si="10"/>
        <v>0</v>
      </c>
      <c r="Z38" s="66" t="str">
        <f>IFERROR(VLOOKUP(Z$9,#REF!,51,FALSE),"")</f>
        <v/>
      </c>
      <c r="AA38" s="68" t="str">
        <f>IFERROR(VLOOKUP(AA$9,#REF!,51,FALSE),"")</f>
        <v/>
      </c>
      <c r="AB38" s="68" t="str">
        <f>IFERROR(VLOOKUP(AB$9,#REF!,51,FALSE),"")</f>
        <v/>
      </c>
      <c r="AC38" s="68" t="str">
        <f>IFERROR(VLOOKUP(AC$9,#REF!,51,FALSE),"")</f>
        <v/>
      </c>
      <c r="AD38" s="68" t="str">
        <f>IFERROR(VLOOKUP(AD$9,#REF!,51,FALSE),"")</f>
        <v/>
      </c>
      <c r="AE38" s="68" t="str">
        <f>IFERROR(VLOOKUP(AE$9,#REF!,51,FALSE),"")</f>
        <v/>
      </c>
      <c r="AF38" s="68" t="str">
        <f>IFERROR(VLOOKUP(AF$9,#REF!,51,FALSE),"")</f>
        <v/>
      </c>
      <c r="AG38" s="68" t="str">
        <f>IFERROR(VLOOKUP(AG$9,#REF!,51,FALSE),"")</f>
        <v/>
      </c>
      <c r="AH38" s="68" t="str">
        <f>IFERROR(VLOOKUP(AH$9,#REF!,51,FALSE),"")</f>
        <v/>
      </c>
      <c r="AI38" s="68" t="str">
        <f>IFERROR(VLOOKUP(AI$9,#REF!,51,FALSE),"")</f>
        <v/>
      </c>
      <c r="AJ38" s="68" t="str">
        <f>IFERROR(VLOOKUP(AJ$9,#REF!,51,FALSE),"")</f>
        <v/>
      </c>
      <c r="AK38" s="68" t="str">
        <f>IFERROR(VLOOKUP(ADA$9,#REF!,51,FALSE),"")</f>
        <v/>
      </c>
      <c r="AL38" s="68" t="str">
        <f>IFERROR(VLOOKUP(AL$9,#REF!,51,FALSE),"")</f>
        <v/>
      </c>
      <c r="AM38" s="68" t="str">
        <f>IFERROR(VLOOKUP(AM$9,#REF!,51,FALSE),"")</f>
        <v/>
      </c>
      <c r="AN38" s="68" t="str">
        <f>IFERROR(VLOOKUP(AN$9,#REF!,51,FALSE),"")</f>
        <v/>
      </c>
      <c r="AO38" s="68" t="str">
        <f>IFERROR(VLOOKUP(AO$9,#REF!,51,FALSE),"")</f>
        <v/>
      </c>
      <c r="AP38" s="68" t="str">
        <f>IFERROR(VLOOKUP(AP$9,#REF!,51,FALSE),"")</f>
        <v/>
      </c>
      <c r="AQ38" s="71" t="e">
        <f>#REF!</f>
        <v>#REF!</v>
      </c>
      <c r="AR38" s="72"/>
      <c r="AS38" s="85" t="s">
        <v>19</v>
      </c>
      <c r="AT38" s="85"/>
      <c r="AU38" s="85"/>
    </row>
    <row r="39" spans="1:47" ht="11.1" customHeight="1">
      <c r="A39" s="87">
        <v>24</v>
      </c>
      <c r="B39" s="64" t="s">
        <v>20</v>
      </c>
      <c r="C39" s="90" t="s">
        <v>78</v>
      </c>
      <c r="D39" s="95">
        <v>0</v>
      </c>
      <c r="E39" s="96"/>
      <c r="F39" s="96">
        <v>2E-3</v>
      </c>
      <c r="G39" s="96"/>
      <c r="H39" s="68">
        <v>0</v>
      </c>
      <c r="I39" s="96"/>
      <c r="J39" s="68">
        <v>1.2E-2</v>
      </c>
      <c r="K39" s="96"/>
      <c r="L39" s="68">
        <v>0</v>
      </c>
      <c r="M39" s="96"/>
      <c r="N39" s="68">
        <v>0</v>
      </c>
      <c r="O39" s="96"/>
      <c r="P39" s="68"/>
      <c r="Q39" s="96"/>
      <c r="R39" s="68"/>
      <c r="S39" s="96"/>
      <c r="T39" s="68"/>
      <c r="U39" s="96"/>
      <c r="V39" s="68"/>
      <c r="W39" s="96"/>
      <c r="X39" s="68"/>
      <c r="Y39" s="96"/>
      <c r="Z39" s="66" t="str">
        <f>IFERROR(VLOOKUP(Z$9,#REF!,58,FALSE),"")</f>
        <v/>
      </c>
      <c r="AA39" s="68" t="str">
        <f>IFERROR(VLOOKUP(AA$9,#REF!,58,FALSE),"")</f>
        <v/>
      </c>
      <c r="AB39" s="68" t="str">
        <f>IFERROR(VLOOKUP(AB$9,#REF!,58,FALSE),"")</f>
        <v/>
      </c>
      <c r="AC39" s="68" t="str">
        <f>IFERROR(VLOOKUP(AC$9,#REF!,58,FALSE),"")</f>
        <v/>
      </c>
      <c r="AD39" s="68" t="str">
        <f>IFERROR(VLOOKUP(AD$9,#REF!,58,FALSE),"")</f>
        <v/>
      </c>
      <c r="AE39" s="68" t="str">
        <f>IFERROR(VLOOKUP(AE$9,#REF!,58,FALSE),"")</f>
        <v/>
      </c>
      <c r="AF39" s="68" t="str">
        <f>IFERROR(VLOOKUP(AF$9,#REF!,58,FALSE),"")</f>
        <v/>
      </c>
      <c r="AG39" s="68" t="str">
        <f>IFERROR(VLOOKUP(AG$9,#REF!,58,FALSE),"")</f>
        <v/>
      </c>
      <c r="AH39" s="68" t="str">
        <f>IFERROR(VLOOKUP(AH$9,#REF!,58,FALSE),"")</f>
        <v/>
      </c>
      <c r="AI39" s="68" t="str">
        <f>IFERROR(VLOOKUP(AI$9,#REF!,58,FALSE),"")</f>
        <v/>
      </c>
      <c r="AJ39" s="68" t="str">
        <f>IFERROR(VLOOKUP(AJ$9,#REF!,58,FALSE),"")</f>
        <v/>
      </c>
      <c r="AK39" s="68" t="str">
        <f>IFERROR(VLOOKUP(ADA$9,#REF!,58,FALSE),"")</f>
        <v/>
      </c>
      <c r="AL39" s="68" t="str">
        <f>IFERROR(VLOOKUP(AL$9,#REF!,58,FALSE),"")</f>
        <v/>
      </c>
      <c r="AM39" s="68" t="str">
        <f>IFERROR(VLOOKUP(AM$9,#REF!,58,FALSE),"")</f>
        <v/>
      </c>
      <c r="AN39" s="68" t="str">
        <f>IFERROR(VLOOKUP(AN$9,#REF!,58,FALSE),"")</f>
        <v/>
      </c>
      <c r="AO39" s="68" t="str">
        <f>IFERROR(VLOOKUP(AO$9,#REF!,58,FALSE),"")</f>
        <v/>
      </c>
      <c r="AP39" s="68" t="str">
        <f>IFERROR(VLOOKUP(AP$9,#REF!,58,FALSE),"")</f>
        <v/>
      </c>
      <c r="AQ39" s="71" t="e">
        <f>#REF!</f>
        <v>#REF!</v>
      </c>
      <c r="AR39" s="72"/>
      <c r="AS39" s="85" t="s">
        <v>20</v>
      </c>
      <c r="AT39" s="85"/>
      <c r="AU39" s="85"/>
    </row>
    <row r="40" spans="1:47" ht="11.1" customHeight="1">
      <c r="A40" s="87">
        <v>25</v>
      </c>
      <c r="B40" s="64" t="s">
        <v>21</v>
      </c>
      <c r="C40" s="90" t="s">
        <v>78</v>
      </c>
      <c r="D40" s="95" t="s">
        <v>381</v>
      </c>
      <c r="E40" s="173" t="e">
        <f t="shared" si="10"/>
        <v>#VALUE!</v>
      </c>
      <c r="F40" s="96" t="s">
        <v>381</v>
      </c>
      <c r="G40" s="173" t="e">
        <f t="shared" si="10"/>
        <v>#VALUE!</v>
      </c>
      <c r="H40" s="68" t="s">
        <v>381</v>
      </c>
      <c r="I40" s="173" t="e">
        <f t="shared" si="11"/>
        <v>#VALUE!</v>
      </c>
      <c r="J40" s="68" t="s">
        <v>381</v>
      </c>
      <c r="K40" s="173" t="e">
        <f t="shared" si="10"/>
        <v>#VALUE!</v>
      </c>
      <c r="L40" s="68" t="s">
        <v>381</v>
      </c>
      <c r="M40" s="173" t="e">
        <f t="shared" si="10"/>
        <v>#VALUE!</v>
      </c>
      <c r="N40" s="68" t="s">
        <v>381</v>
      </c>
      <c r="O40" s="173" t="e">
        <f t="shared" si="10"/>
        <v>#VALUE!</v>
      </c>
      <c r="P40" s="68"/>
      <c r="Q40" s="173">
        <f>P40/1000</f>
        <v>0</v>
      </c>
      <c r="R40" s="68"/>
      <c r="S40" s="173">
        <f t="shared" si="10"/>
        <v>0</v>
      </c>
      <c r="T40" s="68"/>
      <c r="U40" s="173">
        <f t="shared" si="10"/>
        <v>0</v>
      </c>
      <c r="V40" s="68"/>
      <c r="W40" s="173">
        <f t="shared" si="10"/>
        <v>0</v>
      </c>
      <c r="X40" s="68"/>
      <c r="Y40" s="173">
        <f t="shared" si="10"/>
        <v>0</v>
      </c>
      <c r="Z40" s="66" t="str">
        <f>IFERROR(VLOOKUP(Z$9,#REF!,52,FALSE),"")</f>
        <v/>
      </c>
      <c r="AA40" s="68" t="str">
        <f>IFERROR(VLOOKUP(AA$9,#REF!,52,FALSE),"")</f>
        <v/>
      </c>
      <c r="AB40" s="68" t="str">
        <f>IFERROR(VLOOKUP(AB$9,#REF!,52,FALSE),"")</f>
        <v/>
      </c>
      <c r="AC40" s="68" t="str">
        <f>IFERROR(VLOOKUP(AC$9,#REF!,52,FALSE),"")</f>
        <v/>
      </c>
      <c r="AD40" s="68" t="str">
        <f>IFERROR(VLOOKUP(AD$9,#REF!,52,FALSE),"")</f>
        <v/>
      </c>
      <c r="AE40" s="68" t="str">
        <f>IFERROR(VLOOKUP(AE$9,#REF!,52,FALSE),"")</f>
        <v/>
      </c>
      <c r="AF40" s="68" t="str">
        <f>IFERROR(VLOOKUP(AF$9,#REF!,52,FALSE),"")</f>
        <v/>
      </c>
      <c r="AG40" s="68" t="str">
        <f>IFERROR(VLOOKUP(AG$9,#REF!,52,FALSE),"")</f>
        <v/>
      </c>
      <c r="AH40" s="68" t="str">
        <f>IFERROR(VLOOKUP(AH$9,#REF!,52,FALSE),"")</f>
        <v/>
      </c>
      <c r="AI40" s="68" t="str">
        <f>IFERROR(VLOOKUP(AI$9,#REF!,52,FALSE),"")</f>
        <v/>
      </c>
      <c r="AJ40" s="68" t="str">
        <f>IFERROR(VLOOKUP(AJ$9,#REF!,52,FALSE),"")</f>
        <v/>
      </c>
      <c r="AK40" s="68" t="str">
        <f>IFERROR(VLOOKUP(ADA$9,#REF!,52,FALSE),"")</f>
        <v/>
      </c>
      <c r="AL40" s="68" t="str">
        <f>IFERROR(VLOOKUP(AL$9,#REF!,52,FALSE),"")</f>
        <v/>
      </c>
      <c r="AM40" s="68" t="str">
        <f>IFERROR(VLOOKUP(AM$9,#REF!,52,FALSE),"")</f>
        <v/>
      </c>
      <c r="AN40" s="68" t="str">
        <f>IFERROR(VLOOKUP(AN$9,#REF!,52,FALSE),"")</f>
        <v/>
      </c>
      <c r="AO40" s="68" t="str">
        <f>IFERROR(VLOOKUP(AO$9,#REF!,52,FALSE),"")</f>
        <v/>
      </c>
      <c r="AP40" s="68" t="str">
        <f>IFERROR(VLOOKUP(AP$9,#REF!,52,FALSE),"")</f>
        <v/>
      </c>
      <c r="AQ40" s="71" t="e">
        <f>#REF!</f>
        <v>#REF!</v>
      </c>
      <c r="AR40" s="72"/>
      <c r="AS40" s="85" t="s">
        <v>21</v>
      </c>
      <c r="AT40" s="85"/>
      <c r="AU40" s="85"/>
    </row>
    <row r="41" spans="1:47" ht="11.1" customHeight="1">
      <c r="A41" s="87">
        <v>26</v>
      </c>
      <c r="B41" s="64" t="s">
        <v>22</v>
      </c>
      <c r="C41" s="90" t="s">
        <v>78</v>
      </c>
      <c r="D41" s="95" t="s">
        <v>381</v>
      </c>
      <c r="E41" s="96"/>
      <c r="F41" s="96" t="s">
        <v>381</v>
      </c>
      <c r="G41" s="96"/>
      <c r="H41" s="68" t="s">
        <v>381</v>
      </c>
      <c r="I41" s="96"/>
      <c r="J41" s="68" t="s">
        <v>381</v>
      </c>
      <c r="K41" s="96"/>
      <c r="L41" s="68" t="s">
        <v>381</v>
      </c>
      <c r="M41" s="96"/>
      <c r="N41" s="68" t="s">
        <v>381</v>
      </c>
      <c r="O41" s="96"/>
      <c r="P41" s="68"/>
      <c r="Q41" s="96"/>
      <c r="R41" s="68"/>
      <c r="S41" s="96"/>
      <c r="T41" s="68"/>
      <c r="U41" s="96"/>
      <c r="V41" s="68"/>
      <c r="W41" s="96"/>
      <c r="X41" s="68"/>
      <c r="Y41" s="96"/>
      <c r="Z41" s="66" t="str">
        <f>IFERROR(VLOOKUP(Z$9,#REF!,62,FALSE),"")</f>
        <v/>
      </c>
      <c r="AA41" s="68" t="str">
        <f>IFERROR(VLOOKUP(AA$9,#REF!,62,FALSE),"")</f>
        <v/>
      </c>
      <c r="AB41" s="68" t="str">
        <f>IFERROR(VLOOKUP(AB$9,#REF!,62,FALSE),"")</f>
        <v/>
      </c>
      <c r="AC41" s="68" t="str">
        <f>IFERROR(VLOOKUP(AC$9,#REF!,62,FALSE),"")</f>
        <v/>
      </c>
      <c r="AD41" s="68" t="str">
        <f>IFERROR(VLOOKUP(AD$9,#REF!,62,FALSE),"")</f>
        <v/>
      </c>
      <c r="AE41" s="68" t="str">
        <f>IFERROR(VLOOKUP(AE$9,#REF!,62,FALSE),"")</f>
        <v/>
      </c>
      <c r="AF41" s="68" t="str">
        <f>IFERROR(VLOOKUP(AF$9,#REF!,62,FALSE),"")</f>
        <v/>
      </c>
      <c r="AG41" s="68" t="str">
        <f>IFERROR(VLOOKUP(AG$9,#REF!,62,FALSE),"")</f>
        <v/>
      </c>
      <c r="AH41" s="68" t="str">
        <f>IFERROR(VLOOKUP(AH$9,#REF!,62,FALSE),"")</f>
        <v/>
      </c>
      <c r="AI41" s="68" t="str">
        <f>IFERROR(VLOOKUP(AI$9,#REF!,62,FALSE),"")</f>
        <v/>
      </c>
      <c r="AJ41" s="68" t="str">
        <f>IFERROR(VLOOKUP(AJ$9,#REF!,62,FALSE),"")</f>
        <v/>
      </c>
      <c r="AK41" s="68" t="str">
        <f>IFERROR(VLOOKUP(ADA$9,#REF!,62,FALSE),"")</f>
        <v/>
      </c>
      <c r="AL41" s="68" t="str">
        <f>IFERROR(VLOOKUP(AL$9,#REF!,62,FALSE),"")</f>
        <v/>
      </c>
      <c r="AM41" s="68" t="str">
        <f>IFERROR(VLOOKUP(AM$9,#REF!,62,FALSE),"")</f>
        <v/>
      </c>
      <c r="AN41" s="68" t="str">
        <f>IFERROR(VLOOKUP(AN$9,#REF!,62,FALSE),"")</f>
        <v/>
      </c>
      <c r="AO41" s="68" t="str">
        <f>IFERROR(VLOOKUP(AO$9,#REF!,62,FALSE),"")</f>
        <v/>
      </c>
      <c r="AP41" s="68" t="str">
        <f>IFERROR(VLOOKUP(AP$9,#REF!,62,FALSE),"")</f>
        <v/>
      </c>
      <c r="AQ41" s="71" t="e">
        <f>#REF!</f>
        <v>#REF!</v>
      </c>
      <c r="AR41" s="72"/>
      <c r="AS41" s="85" t="s">
        <v>22</v>
      </c>
      <c r="AT41" s="85"/>
      <c r="AU41" s="85"/>
    </row>
    <row r="42" spans="1:47" ht="11.1" customHeight="1">
      <c r="A42" s="87">
        <v>27</v>
      </c>
      <c r="B42" s="64" t="s">
        <v>23</v>
      </c>
      <c r="C42" s="90" t="s">
        <v>78</v>
      </c>
      <c r="D42" s="95" t="s">
        <v>381</v>
      </c>
      <c r="E42" s="67" t="e">
        <f>D42/1000</f>
        <v>#VALUE!</v>
      </c>
      <c r="F42" s="96" t="s">
        <v>381</v>
      </c>
      <c r="G42" s="67" t="e">
        <f>F42/1000</f>
        <v>#VALUE!</v>
      </c>
      <c r="H42" s="68" t="s">
        <v>381</v>
      </c>
      <c r="I42" s="67" t="e">
        <f>H42/1000</f>
        <v>#VALUE!</v>
      </c>
      <c r="J42" s="68" t="s">
        <v>381</v>
      </c>
      <c r="K42" s="67" t="e">
        <f>J42/1000</f>
        <v>#VALUE!</v>
      </c>
      <c r="L42" s="68" t="s">
        <v>381</v>
      </c>
      <c r="M42" s="67" t="e">
        <f>L42/1000</f>
        <v>#VALUE!</v>
      </c>
      <c r="N42" s="68" t="s">
        <v>381</v>
      </c>
      <c r="O42" s="67" t="e">
        <f>N42/1000</f>
        <v>#VALUE!</v>
      </c>
      <c r="P42" s="68"/>
      <c r="Q42" s="67">
        <f>P42/1000</f>
        <v>0</v>
      </c>
      <c r="R42" s="68"/>
      <c r="S42" s="67">
        <f>R42/1000</f>
        <v>0</v>
      </c>
      <c r="T42" s="68"/>
      <c r="U42" s="67">
        <f>T42/1000</f>
        <v>0</v>
      </c>
      <c r="V42" s="68"/>
      <c r="W42" s="67">
        <f>V42/1000</f>
        <v>0</v>
      </c>
      <c r="X42" s="68"/>
      <c r="Y42" s="67">
        <f>X42/1000</f>
        <v>0</v>
      </c>
      <c r="Z42" s="66" t="str">
        <f>IFERROR(VLOOKUP(Z$9,#REF!,55,FALSE),"")</f>
        <v/>
      </c>
      <c r="AA42" s="68" t="str">
        <f>IFERROR(VLOOKUP(AA$9,#REF!,55,FALSE),"")</f>
        <v/>
      </c>
      <c r="AB42" s="68" t="str">
        <f>IFERROR(VLOOKUP(AB$9,#REF!,55,FALSE),"")</f>
        <v/>
      </c>
      <c r="AC42" s="68" t="str">
        <f>IFERROR(VLOOKUP(AC$9,#REF!,55,FALSE),"")</f>
        <v/>
      </c>
      <c r="AD42" s="68" t="str">
        <f>IFERROR(VLOOKUP(AD$9,#REF!,55,FALSE),"")</f>
        <v/>
      </c>
      <c r="AE42" s="68" t="str">
        <f>IFERROR(VLOOKUP(AE$9,#REF!,55,FALSE),"")</f>
        <v/>
      </c>
      <c r="AF42" s="68" t="str">
        <f>IFERROR(VLOOKUP(AF$9,#REF!,55,FALSE),"")</f>
        <v/>
      </c>
      <c r="AG42" s="68" t="str">
        <f>IFERROR(VLOOKUP(AG$9,#REF!,55,FALSE),"")</f>
        <v/>
      </c>
      <c r="AH42" s="68" t="str">
        <f>IFERROR(VLOOKUP(AH$9,#REF!,55,FALSE),"")</f>
        <v/>
      </c>
      <c r="AI42" s="68" t="str">
        <f>IFERROR(VLOOKUP(AI$9,#REF!,55,FALSE),"")</f>
        <v/>
      </c>
      <c r="AJ42" s="68" t="str">
        <f>IFERROR(VLOOKUP(AJ$9,#REF!,55,FALSE),"")</f>
        <v/>
      </c>
      <c r="AK42" s="68" t="str">
        <f>IFERROR(VLOOKUP(ADA$9,#REF!,55,FALSE),"")</f>
        <v/>
      </c>
      <c r="AL42" s="68" t="str">
        <f>IFERROR(VLOOKUP(AL$9,#REF!,55,FALSE),"")</f>
        <v/>
      </c>
      <c r="AM42" s="68" t="str">
        <f>IFERROR(VLOOKUP(AM$9,#REF!,55,FALSE),"")</f>
        <v/>
      </c>
      <c r="AN42" s="68" t="str">
        <f>IFERROR(VLOOKUP(AN$9,#REF!,55,FALSE),"")</f>
        <v/>
      </c>
      <c r="AO42" s="68" t="str">
        <f>IFERROR(VLOOKUP(AO$9,#REF!,55,FALSE),"")</f>
        <v/>
      </c>
      <c r="AP42" s="68" t="str">
        <f>IFERROR(VLOOKUP(AP$9,#REF!,55,FALSE),"")</f>
        <v/>
      </c>
      <c r="AQ42" s="71" t="e">
        <f>#REF!</f>
        <v>#REF!</v>
      </c>
      <c r="AR42" s="72"/>
      <c r="AS42" s="85" t="s">
        <v>23</v>
      </c>
      <c r="AT42" s="85"/>
      <c r="AU42" s="85"/>
    </row>
    <row r="43" spans="1:47" ht="11.1" customHeight="1">
      <c r="A43" s="87">
        <v>28</v>
      </c>
      <c r="B43" s="64" t="s">
        <v>24</v>
      </c>
      <c r="C43" s="90" t="s">
        <v>78</v>
      </c>
      <c r="D43" s="95">
        <v>0</v>
      </c>
      <c r="E43" s="96"/>
      <c r="F43" s="96">
        <v>0</v>
      </c>
      <c r="G43" s="96"/>
      <c r="H43" s="68">
        <v>2E-3</v>
      </c>
      <c r="I43" s="96"/>
      <c r="J43" s="68">
        <v>1.7000000000000001E-2</v>
      </c>
      <c r="K43" s="96"/>
      <c r="L43" s="68">
        <v>0</v>
      </c>
      <c r="M43" s="96"/>
      <c r="N43" s="68">
        <v>3.0000000000000001E-3</v>
      </c>
      <c r="O43" s="96"/>
      <c r="P43" s="68"/>
      <c r="Q43" s="96"/>
      <c r="R43" s="68"/>
      <c r="S43" s="96"/>
      <c r="T43" s="68"/>
      <c r="U43" s="96"/>
      <c r="V43" s="68"/>
      <c r="W43" s="96"/>
      <c r="X43" s="68"/>
      <c r="Y43" s="96"/>
      <c r="Z43" s="66" t="str">
        <f>IFERROR(VLOOKUP(Z$9,#REF!,59,FALSE),"")</f>
        <v/>
      </c>
      <c r="AA43" s="68" t="str">
        <f>IFERROR(VLOOKUP(AA$9,#REF!,59,FALSE),"")</f>
        <v/>
      </c>
      <c r="AB43" s="68" t="str">
        <f>IFERROR(VLOOKUP(AB$9,#REF!,59,FALSE),"")</f>
        <v/>
      </c>
      <c r="AC43" s="68" t="str">
        <f>IFERROR(VLOOKUP(AC$9,#REF!,59,FALSE),"")</f>
        <v/>
      </c>
      <c r="AD43" s="68" t="str">
        <f>IFERROR(VLOOKUP(AD$9,#REF!,59,FALSE),"")</f>
        <v/>
      </c>
      <c r="AE43" s="68" t="str">
        <f>IFERROR(VLOOKUP(AE$9,#REF!,59,FALSE),"")</f>
        <v/>
      </c>
      <c r="AF43" s="68" t="str">
        <f>IFERROR(VLOOKUP(AF$9,#REF!,59,FALSE),"")</f>
        <v/>
      </c>
      <c r="AG43" s="68" t="str">
        <f>IFERROR(VLOOKUP(AG$9,#REF!,59,FALSE),"")</f>
        <v/>
      </c>
      <c r="AH43" s="68" t="str">
        <f>IFERROR(VLOOKUP(AH$9,#REF!,59,FALSE),"")</f>
        <v/>
      </c>
      <c r="AI43" s="68" t="str">
        <f>IFERROR(VLOOKUP(AI$9,#REF!,59,FALSE),"")</f>
        <v/>
      </c>
      <c r="AJ43" s="68" t="str">
        <f>IFERROR(VLOOKUP(AJ$9,#REF!,59,FALSE),"")</f>
        <v/>
      </c>
      <c r="AK43" s="68" t="str">
        <f>IFERROR(VLOOKUP(ADA$9,#REF!,59,FALSE),"")</f>
        <v/>
      </c>
      <c r="AL43" s="68" t="str">
        <f>IFERROR(VLOOKUP(AL$9,#REF!,59,FALSE),"")</f>
        <v/>
      </c>
      <c r="AM43" s="68" t="str">
        <f>IFERROR(VLOOKUP(AM$9,#REF!,59,FALSE),"")</f>
        <v/>
      </c>
      <c r="AN43" s="68" t="str">
        <f>IFERROR(VLOOKUP(AN$9,#REF!,59,FALSE),"")</f>
        <v/>
      </c>
      <c r="AO43" s="68" t="str">
        <f>IFERROR(VLOOKUP(AO$9,#REF!,59,FALSE),"")</f>
        <v/>
      </c>
      <c r="AP43" s="68" t="str">
        <f>IFERROR(VLOOKUP(AP$9,#REF!,59,FALSE),"")</f>
        <v/>
      </c>
      <c r="AQ43" s="71" t="e">
        <f>#REF!</f>
        <v>#REF!</v>
      </c>
      <c r="AR43" s="72"/>
      <c r="AS43" s="85" t="s">
        <v>24</v>
      </c>
      <c r="AT43" s="85"/>
      <c r="AU43" s="85"/>
    </row>
    <row r="44" spans="1:47" ht="11.1" customHeight="1">
      <c r="A44" s="87">
        <v>29</v>
      </c>
      <c r="B44" s="64" t="s">
        <v>25</v>
      </c>
      <c r="C44" s="90" t="s">
        <v>78</v>
      </c>
      <c r="D44" s="95" t="s">
        <v>381</v>
      </c>
      <c r="E44" s="173" t="e">
        <f t="shared" ref="E44:Y45" si="12">D44/1000</f>
        <v>#VALUE!</v>
      </c>
      <c r="F44" s="96" t="s">
        <v>381</v>
      </c>
      <c r="G44" s="173" t="e">
        <f t="shared" si="12"/>
        <v>#VALUE!</v>
      </c>
      <c r="H44" s="68" t="s">
        <v>381</v>
      </c>
      <c r="I44" s="173" t="e">
        <f t="shared" ref="I44:I45" si="13">H44/1000</f>
        <v>#VALUE!</v>
      </c>
      <c r="J44" s="68" t="s">
        <v>381</v>
      </c>
      <c r="K44" s="173" t="e">
        <f t="shared" si="12"/>
        <v>#VALUE!</v>
      </c>
      <c r="L44" s="68" t="s">
        <v>381</v>
      </c>
      <c r="M44" s="173" t="e">
        <f t="shared" si="12"/>
        <v>#VALUE!</v>
      </c>
      <c r="N44" s="68" t="s">
        <v>381</v>
      </c>
      <c r="O44" s="173" t="e">
        <f t="shared" si="12"/>
        <v>#VALUE!</v>
      </c>
      <c r="P44" s="68"/>
      <c r="Q44" s="173">
        <f>P44/1000</f>
        <v>0</v>
      </c>
      <c r="R44" s="68"/>
      <c r="S44" s="173">
        <f t="shared" si="12"/>
        <v>0</v>
      </c>
      <c r="T44" s="68"/>
      <c r="U44" s="173">
        <f t="shared" si="12"/>
        <v>0</v>
      </c>
      <c r="V44" s="68"/>
      <c r="W44" s="173">
        <f t="shared" si="12"/>
        <v>0</v>
      </c>
      <c r="X44" s="68"/>
      <c r="Y44" s="173">
        <f t="shared" si="12"/>
        <v>0</v>
      </c>
      <c r="Z44" s="66" t="str">
        <f>IFERROR(VLOOKUP(Z$9,#REF!,53,FALSE),"")</f>
        <v/>
      </c>
      <c r="AA44" s="68" t="str">
        <f>IFERROR(VLOOKUP(AA$9,#REF!,53,FALSE),"")</f>
        <v/>
      </c>
      <c r="AB44" s="68" t="str">
        <f>IFERROR(VLOOKUP(AB$9,#REF!,53,FALSE),"")</f>
        <v/>
      </c>
      <c r="AC44" s="68" t="str">
        <f>IFERROR(VLOOKUP(AC$9,#REF!,53,FALSE),"")</f>
        <v/>
      </c>
      <c r="AD44" s="68" t="str">
        <f>IFERROR(VLOOKUP(AD$9,#REF!,53,FALSE),"")</f>
        <v/>
      </c>
      <c r="AE44" s="68" t="str">
        <f>IFERROR(VLOOKUP(AE$9,#REF!,53,FALSE),"")</f>
        <v/>
      </c>
      <c r="AF44" s="68" t="str">
        <f>IFERROR(VLOOKUP(AF$9,#REF!,53,FALSE),"")</f>
        <v/>
      </c>
      <c r="AG44" s="68" t="str">
        <f>IFERROR(VLOOKUP(AG$9,#REF!,53,FALSE),"")</f>
        <v/>
      </c>
      <c r="AH44" s="68" t="str">
        <f>IFERROR(VLOOKUP(AH$9,#REF!,53,FALSE),"")</f>
        <v/>
      </c>
      <c r="AI44" s="68" t="str">
        <f>IFERROR(VLOOKUP(AI$9,#REF!,53,FALSE),"")</f>
        <v/>
      </c>
      <c r="AJ44" s="68" t="str">
        <f>IFERROR(VLOOKUP(AJ$9,#REF!,53,FALSE),"")</f>
        <v/>
      </c>
      <c r="AK44" s="68" t="str">
        <f>IFERROR(VLOOKUP(ADA$9,#REF!,53,FALSE),"")</f>
        <v/>
      </c>
      <c r="AL44" s="68" t="str">
        <f>IFERROR(VLOOKUP(AL$9,#REF!,53,FALSE),"")</f>
        <v/>
      </c>
      <c r="AM44" s="68" t="str">
        <f>IFERROR(VLOOKUP(AM$9,#REF!,53,FALSE),"")</f>
        <v/>
      </c>
      <c r="AN44" s="68" t="str">
        <f>IFERROR(VLOOKUP(AN$9,#REF!,53,FALSE),"")</f>
        <v/>
      </c>
      <c r="AO44" s="68" t="str">
        <f>IFERROR(VLOOKUP(AO$9,#REF!,53,FALSE),"")</f>
        <v/>
      </c>
      <c r="AP44" s="68" t="str">
        <f>IFERROR(VLOOKUP(AP$9,#REF!,53,FALSE),"")</f>
        <v/>
      </c>
      <c r="AQ44" s="71" t="e">
        <f>#REF!</f>
        <v>#REF!</v>
      </c>
      <c r="AR44" s="72"/>
      <c r="AS44" s="85" t="s">
        <v>25</v>
      </c>
      <c r="AT44" s="85"/>
      <c r="AU44" s="85"/>
    </row>
    <row r="45" spans="1:47" ht="11.1" customHeight="1">
      <c r="A45" s="87">
        <v>30</v>
      </c>
      <c r="B45" s="64" t="s">
        <v>26</v>
      </c>
      <c r="C45" s="90" t="s">
        <v>78</v>
      </c>
      <c r="D45" s="95" t="s">
        <v>381</v>
      </c>
      <c r="E45" s="173" t="e">
        <f t="shared" si="12"/>
        <v>#VALUE!</v>
      </c>
      <c r="F45" s="96" t="s">
        <v>381</v>
      </c>
      <c r="G45" s="173" t="e">
        <f t="shared" si="12"/>
        <v>#VALUE!</v>
      </c>
      <c r="H45" s="68" t="s">
        <v>381</v>
      </c>
      <c r="I45" s="173" t="e">
        <f t="shared" si="13"/>
        <v>#VALUE!</v>
      </c>
      <c r="J45" s="68" t="s">
        <v>381</v>
      </c>
      <c r="K45" s="173" t="e">
        <f t="shared" si="12"/>
        <v>#VALUE!</v>
      </c>
      <c r="L45" s="68" t="s">
        <v>381</v>
      </c>
      <c r="M45" s="173" t="e">
        <f t="shared" si="12"/>
        <v>#VALUE!</v>
      </c>
      <c r="N45" s="68" t="s">
        <v>381</v>
      </c>
      <c r="O45" s="173" t="e">
        <f t="shared" si="12"/>
        <v>#VALUE!</v>
      </c>
      <c r="P45" s="68"/>
      <c r="Q45" s="173">
        <f>P45/1000</f>
        <v>0</v>
      </c>
      <c r="R45" s="68"/>
      <c r="S45" s="173">
        <f t="shared" si="12"/>
        <v>0</v>
      </c>
      <c r="T45" s="68"/>
      <c r="U45" s="173">
        <f t="shared" si="12"/>
        <v>0</v>
      </c>
      <c r="V45" s="68"/>
      <c r="W45" s="173">
        <f t="shared" si="12"/>
        <v>0</v>
      </c>
      <c r="X45" s="68"/>
      <c r="Y45" s="173">
        <f t="shared" si="12"/>
        <v>0</v>
      </c>
      <c r="Z45" s="66" t="str">
        <f>IFERROR(VLOOKUP(Z$9,#REF!,54,FALSE),"")</f>
        <v/>
      </c>
      <c r="AA45" s="68" t="str">
        <f>IFERROR(VLOOKUP(AA$9,#REF!,54,FALSE),"")</f>
        <v/>
      </c>
      <c r="AB45" s="68" t="str">
        <f>IFERROR(VLOOKUP(AB$9,#REF!,54,FALSE),"")</f>
        <v/>
      </c>
      <c r="AC45" s="68" t="str">
        <f>IFERROR(VLOOKUP(AC$9,#REF!,54,FALSE),"")</f>
        <v/>
      </c>
      <c r="AD45" s="68" t="str">
        <f>IFERROR(VLOOKUP(AD$9,#REF!,54,FALSE),"")</f>
        <v/>
      </c>
      <c r="AE45" s="68" t="str">
        <f>IFERROR(VLOOKUP(AE$9,#REF!,54,FALSE),"")</f>
        <v/>
      </c>
      <c r="AF45" s="68" t="str">
        <f>IFERROR(VLOOKUP(AF$9,#REF!,54,FALSE),"")</f>
        <v/>
      </c>
      <c r="AG45" s="68" t="str">
        <f>IFERROR(VLOOKUP(AG$9,#REF!,54,FALSE),"")</f>
        <v/>
      </c>
      <c r="AH45" s="68" t="str">
        <f>IFERROR(VLOOKUP(AH$9,#REF!,54,FALSE),"")</f>
        <v/>
      </c>
      <c r="AI45" s="68" t="str">
        <f>IFERROR(VLOOKUP(AI$9,#REF!,54,FALSE),"")</f>
        <v/>
      </c>
      <c r="AJ45" s="68" t="str">
        <f>IFERROR(VLOOKUP(AJ$9,#REF!,54,FALSE),"")</f>
        <v/>
      </c>
      <c r="AK45" s="68" t="str">
        <f>IFERROR(VLOOKUP(ADA$9,#REF!,54,FALSE),"")</f>
        <v/>
      </c>
      <c r="AL45" s="68" t="str">
        <f>IFERROR(VLOOKUP(AL$9,#REF!,54,FALSE),"")</f>
        <v/>
      </c>
      <c r="AM45" s="68" t="str">
        <f>IFERROR(VLOOKUP(AM$9,#REF!,54,FALSE),"")</f>
        <v/>
      </c>
      <c r="AN45" s="68" t="str">
        <f>IFERROR(VLOOKUP(AN$9,#REF!,54,FALSE),"")</f>
        <v/>
      </c>
      <c r="AO45" s="68" t="str">
        <f>IFERROR(VLOOKUP(AO$9,#REF!,54,FALSE),"")</f>
        <v/>
      </c>
      <c r="AP45" s="68" t="str">
        <f>IFERROR(VLOOKUP(AP$9,#REF!,54,FALSE),"")</f>
        <v/>
      </c>
      <c r="AQ45" s="71" t="e">
        <f>#REF!</f>
        <v>#REF!</v>
      </c>
      <c r="AR45" s="72"/>
      <c r="AS45" s="85" t="s">
        <v>26</v>
      </c>
      <c r="AT45" s="85"/>
      <c r="AU45" s="85"/>
    </row>
    <row r="46" spans="1:47" ht="11.1" customHeight="1">
      <c r="A46" s="87">
        <v>31</v>
      </c>
      <c r="B46" s="64" t="s">
        <v>27</v>
      </c>
      <c r="C46" s="90" t="s">
        <v>78</v>
      </c>
      <c r="D46" s="95">
        <v>0</v>
      </c>
      <c r="E46" s="96"/>
      <c r="F46" s="96">
        <v>0</v>
      </c>
      <c r="G46" s="96"/>
      <c r="H46" s="68">
        <v>0</v>
      </c>
      <c r="I46" s="96"/>
      <c r="J46" s="68">
        <v>0</v>
      </c>
      <c r="K46" s="96"/>
      <c r="L46" s="68">
        <v>0</v>
      </c>
      <c r="M46" s="96"/>
      <c r="N46" s="68">
        <v>0</v>
      </c>
      <c r="O46" s="96"/>
      <c r="P46" s="68"/>
      <c r="Q46" s="96"/>
      <c r="R46" s="68"/>
      <c r="S46" s="96"/>
      <c r="T46" s="68"/>
      <c r="U46" s="96"/>
      <c r="V46" s="68"/>
      <c r="W46" s="96"/>
      <c r="X46" s="68"/>
      <c r="Y46" s="96"/>
      <c r="Z46" s="66" t="str">
        <f>IFERROR(VLOOKUP(Z$9,#REF!,65,FALSE),"")</f>
        <v/>
      </c>
      <c r="AA46" s="68" t="str">
        <f>IFERROR(VLOOKUP(AA$9,#REF!,65,FALSE),"")</f>
        <v/>
      </c>
      <c r="AB46" s="68" t="str">
        <f>IFERROR(VLOOKUP(AB$9,#REF!,65,FALSE),"")</f>
        <v/>
      </c>
      <c r="AC46" s="68" t="str">
        <f>IFERROR(VLOOKUP(AC$9,#REF!,65,FALSE),"")</f>
        <v/>
      </c>
      <c r="AD46" s="68" t="str">
        <f>IFERROR(VLOOKUP(AD$9,#REF!,65,FALSE),"")</f>
        <v/>
      </c>
      <c r="AE46" s="68" t="str">
        <f>IFERROR(VLOOKUP(AE$9,#REF!,65,FALSE),"")</f>
        <v/>
      </c>
      <c r="AF46" s="68" t="str">
        <f>IFERROR(VLOOKUP(AF$9,#REF!,65,FALSE),"")</f>
        <v/>
      </c>
      <c r="AG46" s="68" t="str">
        <f>IFERROR(VLOOKUP(AG$9,#REF!,65,FALSE),"")</f>
        <v/>
      </c>
      <c r="AH46" s="68" t="str">
        <f>IFERROR(VLOOKUP(AH$9,#REF!,65,FALSE),"")</f>
        <v/>
      </c>
      <c r="AI46" s="68" t="str">
        <f>IFERROR(VLOOKUP(AI$9,#REF!,65,FALSE),"")</f>
        <v/>
      </c>
      <c r="AJ46" s="68" t="str">
        <f>IFERROR(VLOOKUP(AJ$9,#REF!,65,FALSE),"")</f>
        <v/>
      </c>
      <c r="AK46" s="68" t="str">
        <f>IFERROR(VLOOKUP(ADA$9,#REF!,65,FALSE),"")</f>
        <v/>
      </c>
      <c r="AL46" s="68" t="str">
        <f>IFERROR(VLOOKUP(AL$9,#REF!,65,FALSE),"")</f>
        <v/>
      </c>
      <c r="AM46" s="68" t="str">
        <f>IFERROR(VLOOKUP(AM$9,#REF!,65,FALSE),"")</f>
        <v/>
      </c>
      <c r="AN46" s="68" t="str">
        <f>IFERROR(VLOOKUP(AN$9,#REF!,65,FALSE),"")</f>
        <v/>
      </c>
      <c r="AO46" s="68" t="str">
        <f>IFERROR(VLOOKUP(AO$9,#REF!,65,FALSE),"")</f>
        <v/>
      </c>
      <c r="AP46" s="68" t="str">
        <f>IFERROR(VLOOKUP(AP$9,#REF!,65,FALSE),"")</f>
        <v/>
      </c>
      <c r="AQ46" s="71" t="e">
        <f>#REF!</f>
        <v>#REF!</v>
      </c>
      <c r="AR46" s="72"/>
      <c r="AS46" s="85" t="s">
        <v>27</v>
      </c>
      <c r="AT46" s="85"/>
      <c r="AU46" s="85"/>
    </row>
    <row r="47" spans="1:47" ht="11.1" customHeight="1">
      <c r="A47" s="87">
        <v>32</v>
      </c>
      <c r="B47" s="64" t="s">
        <v>28</v>
      </c>
      <c r="C47" s="90" t="s">
        <v>78</v>
      </c>
      <c r="D47" s="95" t="s">
        <v>381</v>
      </c>
      <c r="E47" s="67" t="e">
        <f>D47/1000</f>
        <v>#VALUE!</v>
      </c>
      <c r="F47" s="96" t="s">
        <v>381</v>
      </c>
      <c r="G47" s="67" t="e">
        <f>F47/1000</f>
        <v>#VALUE!</v>
      </c>
      <c r="H47" s="68" t="s">
        <v>381</v>
      </c>
      <c r="I47" s="67" t="e">
        <f>H47/1000</f>
        <v>#VALUE!</v>
      </c>
      <c r="J47" s="68" t="s">
        <v>381</v>
      </c>
      <c r="K47" s="67" t="e">
        <f>J47/1000</f>
        <v>#VALUE!</v>
      </c>
      <c r="L47" s="68" t="s">
        <v>381</v>
      </c>
      <c r="M47" s="67" t="e">
        <f>L47/1000</f>
        <v>#VALUE!</v>
      </c>
      <c r="N47" s="68" t="s">
        <v>381</v>
      </c>
      <c r="O47" s="67" t="e">
        <f>N47/1000</f>
        <v>#VALUE!</v>
      </c>
      <c r="P47" s="68"/>
      <c r="Q47" s="67">
        <f>P47/1000</f>
        <v>0</v>
      </c>
      <c r="R47" s="68"/>
      <c r="S47" s="67">
        <f>R47/1000</f>
        <v>0</v>
      </c>
      <c r="T47" s="68"/>
      <c r="U47" s="67">
        <f>T47/1000</f>
        <v>0</v>
      </c>
      <c r="V47" s="68"/>
      <c r="W47" s="67">
        <f>V47/1000</f>
        <v>0</v>
      </c>
      <c r="X47" s="68"/>
      <c r="Y47" s="67">
        <f>X47/1000</f>
        <v>0</v>
      </c>
      <c r="Z47" s="66" t="str">
        <f>IFERROR(VLOOKUP(Z$9,#REF!,18,FALSE),"")</f>
        <v/>
      </c>
      <c r="AA47" s="68" t="str">
        <f>IFERROR(VLOOKUP(AA$9,#REF!,18,FALSE),"")</f>
        <v/>
      </c>
      <c r="AB47" s="68" t="str">
        <f>IFERROR(VLOOKUP(AB$9,#REF!,18,FALSE),"")</f>
        <v/>
      </c>
      <c r="AC47" s="68" t="str">
        <f>IFERROR(VLOOKUP(AC$9,#REF!,18,FALSE),"")</f>
        <v/>
      </c>
      <c r="AD47" s="68" t="str">
        <f>IFERROR(VLOOKUP(AD$9,#REF!,18,FALSE),"")</f>
        <v/>
      </c>
      <c r="AE47" s="68" t="str">
        <f>IFERROR(VLOOKUP(AE$9,#REF!,18,FALSE),"")</f>
        <v/>
      </c>
      <c r="AF47" s="68" t="str">
        <f>IFERROR(VLOOKUP(AF$9,#REF!,18,FALSE),"")</f>
        <v/>
      </c>
      <c r="AG47" s="68" t="str">
        <f>IFERROR(VLOOKUP(AG$9,#REF!,18,FALSE),"")</f>
        <v/>
      </c>
      <c r="AH47" s="68" t="str">
        <f>IFERROR(VLOOKUP(AH$9,#REF!,18,FALSE),"")</f>
        <v/>
      </c>
      <c r="AI47" s="68" t="str">
        <f>IFERROR(VLOOKUP(AI$9,#REF!,18,FALSE),"")</f>
        <v/>
      </c>
      <c r="AJ47" s="68" t="str">
        <f>IFERROR(VLOOKUP(AJ$9,#REF!,18,FALSE),"")</f>
        <v/>
      </c>
      <c r="AK47" s="68" t="str">
        <f>IFERROR(VLOOKUP(ADA$9,#REF!,18,FALSE),"")</f>
        <v/>
      </c>
      <c r="AL47" s="68" t="str">
        <f>IFERROR(VLOOKUP(AL$9,#REF!,18,FALSE),"")</f>
        <v/>
      </c>
      <c r="AM47" s="68" t="str">
        <f>IFERROR(VLOOKUP(AM$9,#REF!,18,FALSE),"")</f>
        <v/>
      </c>
      <c r="AN47" s="68" t="str">
        <f>IFERROR(VLOOKUP(AN$9,#REF!,18,FALSE),"")</f>
        <v/>
      </c>
      <c r="AO47" s="68" t="str">
        <f>IFERROR(VLOOKUP(AO$9,#REF!,18,FALSE),"")</f>
        <v/>
      </c>
      <c r="AP47" s="68" t="str">
        <f>IFERROR(VLOOKUP(AP$9,#REF!,18,FALSE),"")</f>
        <v/>
      </c>
      <c r="AQ47" s="71" t="e">
        <f>#REF!</f>
        <v>#REF!</v>
      </c>
      <c r="AR47" s="72"/>
      <c r="AS47" s="85" t="s">
        <v>28</v>
      </c>
      <c r="AT47" s="85"/>
      <c r="AU47" s="85"/>
    </row>
    <row r="48" spans="1:47" ht="11.1" customHeight="1">
      <c r="A48" s="87">
        <v>33</v>
      </c>
      <c r="B48" s="64" t="s">
        <v>29</v>
      </c>
      <c r="C48" s="90" t="s">
        <v>78</v>
      </c>
      <c r="D48" s="97" t="s">
        <v>381</v>
      </c>
      <c r="E48" s="67" t="e">
        <f>D48/1000</f>
        <v>#VALUE!</v>
      </c>
      <c r="F48" s="98" t="s">
        <v>381</v>
      </c>
      <c r="G48" s="67" t="e">
        <f>F48/1000</f>
        <v>#VALUE!</v>
      </c>
      <c r="H48" s="68" t="s">
        <v>381</v>
      </c>
      <c r="I48" s="67" t="e">
        <f>H48/1000</f>
        <v>#VALUE!</v>
      </c>
      <c r="J48" s="68" t="s">
        <v>381</v>
      </c>
      <c r="K48" s="67" t="e">
        <f>J48/1000</f>
        <v>#VALUE!</v>
      </c>
      <c r="L48" s="68" t="s">
        <v>381</v>
      </c>
      <c r="M48" s="67" t="e">
        <f>L48/1000</f>
        <v>#VALUE!</v>
      </c>
      <c r="N48" s="68" t="s">
        <v>381</v>
      </c>
      <c r="O48" s="67" t="e">
        <f>N48/1000</f>
        <v>#VALUE!</v>
      </c>
      <c r="P48" s="68"/>
      <c r="Q48" s="67">
        <f>P48/1000</f>
        <v>0</v>
      </c>
      <c r="R48" s="68"/>
      <c r="S48" s="67">
        <f>R48/1000</f>
        <v>0</v>
      </c>
      <c r="T48" s="68"/>
      <c r="U48" s="67">
        <f>T48/1000</f>
        <v>0</v>
      </c>
      <c r="V48" s="68"/>
      <c r="W48" s="67">
        <f>V48/1000</f>
        <v>0</v>
      </c>
      <c r="X48" s="68"/>
      <c r="Y48" s="67">
        <f>X48/1000</f>
        <v>0</v>
      </c>
      <c r="Z48" s="66" t="str">
        <f>IFERROR(VLOOKUP(Z$9,#REF!,19,FALSE),"")</f>
        <v/>
      </c>
      <c r="AA48" s="68" t="str">
        <f>IFERROR(VLOOKUP(AA$9,#REF!,19,FALSE),"")</f>
        <v/>
      </c>
      <c r="AB48" s="68" t="str">
        <f>IFERROR(VLOOKUP(AB$9,#REF!,19,FALSE),"")</f>
        <v/>
      </c>
      <c r="AC48" s="68" t="str">
        <f>IFERROR(VLOOKUP(AC$9,#REF!,19,FALSE),"")</f>
        <v/>
      </c>
      <c r="AD48" s="68" t="str">
        <f>IFERROR(VLOOKUP(AD$9,#REF!,19,FALSE),"")</f>
        <v/>
      </c>
      <c r="AE48" s="68" t="str">
        <f>IFERROR(VLOOKUP(AE$9,#REF!,19,FALSE),"")</f>
        <v/>
      </c>
      <c r="AF48" s="68" t="str">
        <f>IFERROR(VLOOKUP(AF$9,#REF!,19,FALSE),"")</f>
        <v/>
      </c>
      <c r="AG48" s="68" t="str">
        <f>IFERROR(VLOOKUP(AG$9,#REF!,19,FALSE),"")</f>
        <v/>
      </c>
      <c r="AH48" s="68" t="str">
        <f>IFERROR(VLOOKUP(AH$9,#REF!,19,FALSE),"")</f>
        <v/>
      </c>
      <c r="AI48" s="68" t="str">
        <f>IFERROR(VLOOKUP(AI$9,#REF!,19,FALSE),"")</f>
        <v/>
      </c>
      <c r="AJ48" s="68" t="str">
        <f>IFERROR(VLOOKUP(AJ$9,#REF!,19,FALSE),"")</f>
        <v/>
      </c>
      <c r="AK48" s="68" t="str">
        <f>IFERROR(VLOOKUP(ADA$9,#REF!,19,FALSE),"")</f>
        <v/>
      </c>
      <c r="AL48" s="68" t="str">
        <f>IFERROR(VLOOKUP(AL$9,#REF!,19,FALSE),"")</f>
        <v/>
      </c>
      <c r="AM48" s="68" t="str">
        <f>IFERROR(VLOOKUP(AM$9,#REF!,19,FALSE),"")</f>
        <v/>
      </c>
      <c r="AN48" s="68" t="str">
        <f>IFERROR(VLOOKUP(AN$9,#REF!,19,FALSE),"")</f>
        <v/>
      </c>
      <c r="AO48" s="68" t="str">
        <f>IFERROR(VLOOKUP(AO$9,#REF!,19,FALSE),"")</f>
        <v/>
      </c>
      <c r="AP48" s="68" t="str">
        <f>IFERROR(VLOOKUP(AP$9,#REF!,19,FALSE),"")</f>
        <v/>
      </c>
      <c r="AQ48" s="71" t="e">
        <f>#REF!</f>
        <v>#REF!</v>
      </c>
      <c r="AR48" s="72"/>
      <c r="AS48" s="85" t="s">
        <v>29</v>
      </c>
      <c r="AT48" s="85"/>
      <c r="AU48" s="85"/>
    </row>
    <row r="49" spans="1:47" ht="11.1" customHeight="1">
      <c r="A49" s="87">
        <v>34</v>
      </c>
      <c r="B49" s="64" t="s">
        <v>30</v>
      </c>
      <c r="C49" s="90" t="s">
        <v>78</v>
      </c>
      <c r="D49" s="97" t="s">
        <v>381</v>
      </c>
      <c r="E49" s="67" t="e">
        <f>D49/1000</f>
        <v>#VALUE!</v>
      </c>
      <c r="F49" s="98" t="s">
        <v>381</v>
      </c>
      <c r="G49" s="67" t="e">
        <f>F49/1000</f>
        <v>#VALUE!</v>
      </c>
      <c r="H49" s="68" t="s">
        <v>381</v>
      </c>
      <c r="I49" s="67" t="e">
        <f>H49/1000</f>
        <v>#VALUE!</v>
      </c>
      <c r="J49" s="68" t="s">
        <v>381</v>
      </c>
      <c r="K49" s="67" t="e">
        <f>J49/1000</f>
        <v>#VALUE!</v>
      </c>
      <c r="L49" s="68" t="s">
        <v>381</v>
      </c>
      <c r="M49" s="67" t="e">
        <f>L49/1000</f>
        <v>#VALUE!</v>
      </c>
      <c r="N49" s="68" t="s">
        <v>381</v>
      </c>
      <c r="O49" s="67" t="e">
        <f>N49/1000</f>
        <v>#VALUE!</v>
      </c>
      <c r="P49" s="68"/>
      <c r="Q49" s="67">
        <f>P49/1000</f>
        <v>0</v>
      </c>
      <c r="R49" s="68"/>
      <c r="S49" s="67">
        <f>R49/1000</f>
        <v>0</v>
      </c>
      <c r="T49" s="68"/>
      <c r="U49" s="67">
        <f>T49/1000</f>
        <v>0</v>
      </c>
      <c r="V49" s="68"/>
      <c r="W49" s="67">
        <f>V49/1000</f>
        <v>0</v>
      </c>
      <c r="X49" s="68"/>
      <c r="Y49" s="67">
        <f>X49/1000</f>
        <v>0</v>
      </c>
      <c r="Z49" s="66" t="str">
        <f>IFERROR(VLOOKUP(Z$9,#REF!,20,FALSE),"")</f>
        <v/>
      </c>
      <c r="AA49" s="68" t="str">
        <f>IFERROR(VLOOKUP(AA$9,#REF!,20,FALSE),"")</f>
        <v/>
      </c>
      <c r="AB49" s="68" t="str">
        <f>IFERROR(VLOOKUP(AB$9,#REF!,20,FALSE),"")</f>
        <v/>
      </c>
      <c r="AC49" s="68" t="str">
        <f>IFERROR(VLOOKUP(AC$9,#REF!,20,FALSE),"")</f>
        <v/>
      </c>
      <c r="AD49" s="68" t="str">
        <f>IFERROR(VLOOKUP(AD$9,#REF!,20,FALSE),"")</f>
        <v/>
      </c>
      <c r="AE49" s="68" t="str">
        <f>IFERROR(VLOOKUP(AE$9,#REF!,20,FALSE),"")</f>
        <v/>
      </c>
      <c r="AF49" s="68" t="str">
        <f>IFERROR(VLOOKUP(AF$9,#REF!,20,FALSE),"")</f>
        <v/>
      </c>
      <c r="AG49" s="68" t="str">
        <f>IFERROR(VLOOKUP(AG$9,#REF!,20,FALSE),"")</f>
        <v/>
      </c>
      <c r="AH49" s="68" t="str">
        <f>IFERROR(VLOOKUP(AH$9,#REF!,20,FALSE),"")</f>
        <v/>
      </c>
      <c r="AI49" s="68" t="str">
        <f>IFERROR(VLOOKUP(AI$9,#REF!,20,FALSE),"")</f>
        <v/>
      </c>
      <c r="AJ49" s="68" t="str">
        <f>IFERROR(VLOOKUP(AJ$9,#REF!,20,FALSE),"")</f>
        <v/>
      </c>
      <c r="AK49" s="68" t="str">
        <f>IFERROR(VLOOKUP(ADA$9,#REF!,20,FALSE),"")</f>
        <v/>
      </c>
      <c r="AL49" s="68" t="str">
        <f>IFERROR(VLOOKUP(AL$9,#REF!,20,FALSE),"")</f>
        <v/>
      </c>
      <c r="AM49" s="68" t="str">
        <f>IFERROR(VLOOKUP(AM$9,#REF!,20,FALSE),"")</f>
        <v/>
      </c>
      <c r="AN49" s="68" t="str">
        <f>IFERROR(VLOOKUP(AN$9,#REF!,20,FALSE),"")</f>
        <v/>
      </c>
      <c r="AO49" s="68" t="str">
        <f>IFERROR(VLOOKUP(AO$9,#REF!,20,FALSE),"")</f>
        <v/>
      </c>
      <c r="AP49" s="68" t="str">
        <f>IFERROR(VLOOKUP(AP$9,#REF!,20,FALSE),"")</f>
        <v/>
      </c>
      <c r="AQ49" s="71" t="e">
        <f>#REF!</f>
        <v>#REF!</v>
      </c>
      <c r="AR49" s="72"/>
      <c r="AS49" s="85" t="s">
        <v>30</v>
      </c>
      <c r="AT49" s="85"/>
      <c r="AU49" s="85"/>
    </row>
    <row r="50" spans="1:47" ht="11.1" customHeight="1">
      <c r="A50" s="87">
        <v>35</v>
      </c>
      <c r="B50" s="64" t="s">
        <v>31</v>
      </c>
      <c r="C50" s="90" t="s">
        <v>78</v>
      </c>
      <c r="D50" s="95" t="s">
        <v>381</v>
      </c>
      <c r="E50" s="67" t="e">
        <f>D50/1000</f>
        <v>#VALUE!</v>
      </c>
      <c r="F50" s="96" t="s">
        <v>381</v>
      </c>
      <c r="G50" s="67" t="e">
        <f>F50/1000</f>
        <v>#VALUE!</v>
      </c>
      <c r="H50" s="68" t="s">
        <v>381</v>
      </c>
      <c r="I50" s="67" t="e">
        <f>H50/1000</f>
        <v>#VALUE!</v>
      </c>
      <c r="J50" s="68" t="s">
        <v>381</v>
      </c>
      <c r="K50" s="67" t="e">
        <f>J50/1000</f>
        <v>#VALUE!</v>
      </c>
      <c r="L50" s="68" t="s">
        <v>381</v>
      </c>
      <c r="M50" s="67" t="e">
        <f>L50/1000</f>
        <v>#VALUE!</v>
      </c>
      <c r="N50" s="68" t="s">
        <v>381</v>
      </c>
      <c r="O50" s="67" t="e">
        <f>N50/1000</f>
        <v>#VALUE!</v>
      </c>
      <c r="P50" s="68"/>
      <c r="Q50" s="67">
        <f>P50/1000</f>
        <v>0</v>
      </c>
      <c r="R50" s="68"/>
      <c r="S50" s="67">
        <f>R50/1000</f>
        <v>0</v>
      </c>
      <c r="T50" s="68"/>
      <c r="U50" s="67">
        <f>T50/1000</f>
        <v>0</v>
      </c>
      <c r="V50" s="68"/>
      <c r="W50" s="67">
        <f>V50/1000</f>
        <v>0</v>
      </c>
      <c r="X50" s="68"/>
      <c r="Y50" s="67">
        <f>X50/1000</f>
        <v>0</v>
      </c>
      <c r="Z50" s="66" t="str">
        <f>IFERROR(VLOOKUP(Z$9,#REF!,21,FALSE),"")</f>
        <v/>
      </c>
      <c r="AA50" s="68" t="str">
        <f>IFERROR(VLOOKUP(AA$9,#REF!,21,FALSE),"")</f>
        <v/>
      </c>
      <c r="AB50" s="68" t="str">
        <f>IFERROR(VLOOKUP(AB$9,#REF!,21,FALSE),"")</f>
        <v/>
      </c>
      <c r="AC50" s="68" t="str">
        <f>IFERROR(VLOOKUP(AC$9,#REF!,21,FALSE),"")</f>
        <v/>
      </c>
      <c r="AD50" s="68" t="str">
        <f>IFERROR(VLOOKUP(AD$9,#REF!,21,FALSE),"")</f>
        <v/>
      </c>
      <c r="AE50" s="68" t="str">
        <f>IFERROR(VLOOKUP(AE$9,#REF!,21,FALSE),"")</f>
        <v/>
      </c>
      <c r="AF50" s="68" t="str">
        <f>IFERROR(VLOOKUP(AF$9,#REF!,21,FALSE),"")</f>
        <v/>
      </c>
      <c r="AG50" s="68" t="str">
        <f>IFERROR(VLOOKUP(AG$9,#REF!,21,FALSE),"")</f>
        <v/>
      </c>
      <c r="AH50" s="68" t="str">
        <f>IFERROR(VLOOKUP(AH$9,#REF!,21,FALSE),"")</f>
        <v/>
      </c>
      <c r="AI50" s="68" t="str">
        <f>IFERROR(VLOOKUP(AI$9,#REF!,21,FALSE),"")</f>
        <v/>
      </c>
      <c r="AJ50" s="68" t="str">
        <f>IFERROR(VLOOKUP(AJ$9,#REF!,21,FALSE),"")</f>
        <v/>
      </c>
      <c r="AK50" s="68" t="str">
        <f>IFERROR(VLOOKUP(ADA$9,#REF!,21,FALSE),"")</f>
        <v/>
      </c>
      <c r="AL50" s="68" t="str">
        <f>IFERROR(VLOOKUP(AL$9,#REF!,21,FALSE),"")</f>
        <v/>
      </c>
      <c r="AM50" s="68" t="str">
        <f>IFERROR(VLOOKUP(AM$9,#REF!,21,FALSE),"")</f>
        <v/>
      </c>
      <c r="AN50" s="68" t="str">
        <f>IFERROR(VLOOKUP(AN$9,#REF!,21,FALSE),"")</f>
        <v/>
      </c>
      <c r="AO50" s="68" t="str">
        <f>IFERROR(VLOOKUP(AO$9,#REF!,21,FALSE),"")</f>
        <v/>
      </c>
      <c r="AP50" s="68" t="str">
        <f>IFERROR(VLOOKUP(AP$9,#REF!,21,FALSE),"")</f>
        <v/>
      </c>
      <c r="AQ50" s="71" t="e">
        <f>#REF!</f>
        <v>#REF!</v>
      </c>
      <c r="AR50" s="72"/>
      <c r="AS50" s="85" t="s">
        <v>31</v>
      </c>
      <c r="AT50" s="85"/>
      <c r="AU50" s="85"/>
    </row>
    <row r="51" spans="1:47" ht="11.1" customHeight="1">
      <c r="A51" s="87">
        <v>36</v>
      </c>
      <c r="B51" s="64" t="s">
        <v>32</v>
      </c>
      <c r="C51" s="90" t="s">
        <v>78</v>
      </c>
      <c r="D51" s="69">
        <v>3.1</v>
      </c>
      <c r="E51" s="70"/>
      <c r="F51" s="70">
        <v>3</v>
      </c>
      <c r="G51" s="70"/>
      <c r="H51" s="68">
        <v>6.5</v>
      </c>
      <c r="I51" s="70"/>
      <c r="J51" s="68">
        <v>3.1</v>
      </c>
      <c r="K51" s="70"/>
      <c r="L51" s="68">
        <v>3.6</v>
      </c>
      <c r="M51" s="70"/>
      <c r="N51" s="68">
        <v>3.6</v>
      </c>
      <c r="O51" s="70"/>
      <c r="P51" s="68"/>
      <c r="Q51" s="70"/>
      <c r="R51" s="68"/>
      <c r="S51" s="70"/>
      <c r="T51" s="68"/>
      <c r="U51" s="70"/>
      <c r="V51" s="68"/>
      <c r="W51" s="70"/>
      <c r="X51" s="68"/>
      <c r="Y51" s="70"/>
      <c r="Z51" s="66" t="str">
        <f>IFERROR(VLOOKUP(Z$9,#REF!,37,FALSE),"")</f>
        <v/>
      </c>
      <c r="AA51" s="68" t="str">
        <f>IFERROR(VLOOKUP(AA$9,#REF!,37,FALSE),"")</f>
        <v/>
      </c>
      <c r="AB51" s="68" t="str">
        <f>IFERROR(VLOOKUP(AB$9,#REF!,37,FALSE),"")</f>
        <v/>
      </c>
      <c r="AC51" s="68" t="str">
        <f>IFERROR(VLOOKUP(AC$9,#REF!,37,FALSE),"")</f>
        <v/>
      </c>
      <c r="AD51" s="68" t="str">
        <f>IFERROR(VLOOKUP(AD$9,#REF!,37,FALSE),"")</f>
        <v/>
      </c>
      <c r="AE51" s="68" t="str">
        <f>IFERROR(VLOOKUP(AE$9,#REF!,37,FALSE),"")</f>
        <v/>
      </c>
      <c r="AF51" s="68" t="str">
        <f>IFERROR(VLOOKUP(AF$9,#REF!,37,FALSE),"")</f>
        <v/>
      </c>
      <c r="AG51" s="68" t="str">
        <f>IFERROR(VLOOKUP(AG$9,#REF!,37,FALSE),"")</f>
        <v/>
      </c>
      <c r="AH51" s="68" t="str">
        <f>IFERROR(VLOOKUP(AH$9,#REF!,37,FALSE),"")</f>
        <v/>
      </c>
      <c r="AI51" s="68" t="str">
        <f>IFERROR(VLOOKUP(AI$9,#REF!,37,FALSE),"")</f>
        <v/>
      </c>
      <c r="AJ51" s="68" t="str">
        <f>IFERROR(VLOOKUP(AJ$9,#REF!,37,FALSE),"")</f>
        <v/>
      </c>
      <c r="AK51" s="68" t="str">
        <f>IFERROR(VLOOKUP(ADA$9,#REF!,37,FALSE),"")</f>
        <v/>
      </c>
      <c r="AL51" s="68" t="str">
        <f>IFERROR(VLOOKUP(AL$9,#REF!,37,FALSE),"")</f>
        <v/>
      </c>
      <c r="AM51" s="68" t="str">
        <f>IFERROR(VLOOKUP(AM$9,#REF!,37,FALSE),"")</f>
        <v/>
      </c>
      <c r="AN51" s="68" t="str">
        <f>IFERROR(VLOOKUP(AN$9,#REF!,37,FALSE),"")</f>
        <v/>
      </c>
      <c r="AO51" s="68" t="str">
        <f>IFERROR(VLOOKUP(AO$9,#REF!,37,FALSE),"")</f>
        <v/>
      </c>
      <c r="AP51" s="68" t="str">
        <f>IFERROR(VLOOKUP(AP$9,#REF!,37,FALSE),"")</f>
        <v/>
      </c>
      <c r="AQ51" s="71" t="e">
        <f>#REF!</f>
        <v>#REF!</v>
      </c>
      <c r="AR51" s="72"/>
      <c r="AS51" s="85" t="s">
        <v>32</v>
      </c>
      <c r="AT51" s="85"/>
      <c r="AU51" s="85"/>
    </row>
    <row r="52" spans="1:47" ht="11.1" customHeight="1">
      <c r="A52" s="87">
        <v>37</v>
      </c>
      <c r="B52" s="64" t="s">
        <v>34</v>
      </c>
      <c r="C52" s="90" t="s">
        <v>78</v>
      </c>
      <c r="D52" s="95" t="s">
        <v>381</v>
      </c>
      <c r="E52" s="67" t="e">
        <f>D52/1000</f>
        <v>#VALUE!</v>
      </c>
      <c r="F52" s="96" t="s">
        <v>381</v>
      </c>
      <c r="G52" s="67" t="e">
        <f>F52/1000</f>
        <v>#VALUE!</v>
      </c>
      <c r="H52" s="68" t="s">
        <v>381</v>
      </c>
      <c r="I52" s="67" t="e">
        <f>H52/1000</f>
        <v>#VALUE!</v>
      </c>
      <c r="J52" s="68" t="s">
        <v>381</v>
      </c>
      <c r="K52" s="67" t="e">
        <f>J52/1000</f>
        <v>#VALUE!</v>
      </c>
      <c r="L52" s="68" t="s">
        <v>381</v>
      </c>
      <c r="M52" s="67" t="e">
        <f>L52/1000</f>
        <v>#VALUE!</v>
      </c>
      <c r="N52" s="68" t="s">
        <v>381</v>
      </c>
      <c r="O52" s="67" t="e">
        <f>N52/1000</f>
        <v>#VALUE!</v>
      </c>
      <c r="P52" s="68"/>
      <c r="Q52" s="67">
        <f>P52/1000</f>
        <v>0</v>
      </c>
      <c r="R52" s="68"/>
      <c r="S52" s="67">
        <f>R52/1000</f>
        <v>0</v>
      </c>
      <c r="T52" s="68"/>
      <c r="U52" s="67">
        <f>T52/1000</f>
        <v>0</v>
      </c>
      <c r="V52" s="68"/>
      <c r="W52" s="67">
        <f>V52/1000</f>
        <v>0</v>
      </c>
      <c r="X52" s="68"/>
      <c r="Y52" s="67">
        <f>X52/1000</f>
        <v>0</v>
      </c>
      <c r="Z52" s="66" t="str">
        <f>IFERROR(VLOOKUP(Z$9,#REF!,22,FALSE),"")</f>
        <v/>
      </c>
      <c r="AA52" s="68" t="str">
        <f>IFERROR(VLOOKUP(AA$9,#REF!,22,FALSE),"")</f>
        <v/>
      </c>
      <c r="AB52" s="68" t="str">
        <f>IFERROR(VLOOKUP(AB$9,#REF!,22,FALSE),"")</f>
        <v/>
      </c>
      <c r="AC52" s="68" t="str">
        <f>IFERROR(VLOOKUP(AC$9,#REF!,22,FALSE),"")</f>
        <v/>
      </c>
      <c r="AD52" s="68" t="str">
        <f>IFERROR(VLOOKUP(AD$9,#REF!,22,FALSE),"")</f>
        <v/>
      </c>
      <c r="AE52" s="68" t="str">
        <f>IFERROR(VLOOKUP(AE$9,#REF!,22,FALSE),"")</f>
        <v/>
      </c>
      <c r="AF52" s="68" t="str">
        <f>IFERROR(VLOOKUP(AF$9,#REF!,22,FALSE),"")</f>
        <v/>
      </c>
      <c r="AG52" s="68" t="str">
        <f>IFERROR(VLOOKUP(AG$9,#REF!,22,FALSE),"")</f>
        <v/>
      </c>
      <c r="AH52" s="68" t="str">
        <f>IFERROR(VLOOKUP(AH$9,#REF!,22,FALSE),"")</f>
        <v/>
      </c>
      <c r="AI52" s="68" t="str">
        <f>IFERROR(VLOOKUP(AI$9,#REF!,22,FALSE),"")</f>
        <v/>
      </c>
      <c r="AJ52" s="68" t="str">
        <f>IFERROR(VLOOKUP(AJ$9,#REF!,22,FALSE),"")</f>
        <v/>
      </c>
      <c r="AK52" s="68" t="str">
        <f>IFERROR(VLOOKUP(ADA$9,#REF!,22,FALSE),"")</f>
        <v/>
      </c>
      <c r="AL52" s="68" t="str">
        <f>IFERROR(VLOOKUP(AL$9,#REF!,22,FALSE),"")</f>
        <v/>
      </c>
      <c r="AM52" s="68" t="str">
        <f>IFERROR(VLOOKUP(AM$9,#REF!,22,FALSE),"")</f>
        <v/>
      </c>
      <c r="AN52" s="68" t="str">
        <f>IFERROR(VLOOKUP(AN$9,#REF!,22,FALSE),"")</f>
        <v/>
      </c>
      <c r="AO52" s="68" t="str">
        <f>IFERROR(VLOOKUP(AO$9,#REF!,22,FALSE),"")</f>
        <v/>
      </c>
      <c r="AP52" s="68" t="str">
        <f>IFERROR(VLOOKUP(AP$9,#REF!,22,FALSE),"")</f>
        <v/>
      </c>
      <c r="AQ52" s="71" t="e">
        <f>#REF!</f>
        <v>#REF!</v>
      </c>
      <c r="AR52" s="72"/>
      <c r="AS52" s="85" t="s">
        <v>34</v>
      </c>
      <c r="AT52" s="85"/>
      <c r="AU52" s="85"/>
    </row>
    <row r="53" spans="1:47" ht="11.1" customHeight="1">
      <c r="A53" s="87">
        <v>38</v>
      </c>
      <c r="B53" s="64" t="s">
        <v>35</v>
      </c>
      <c r="C53" s="90" t="s">
        <v>78</v>
      </c>
      <c r="D53" s="69">
        <v>2.9</v>
      </c>
      <c r="E53" s="70"/>
      <c r="F53" s="70">
        <v>3.1</v>
      </c>
      <c r="G53" s="70"/>
      <c r="H53" s="68">
        <v>5.5</v>
      </c>
      <c r="I53" s="70"/>
      <c r="J53" s="68">
        <v>2.6</v>
      </c>
      <c r="K53" s="70"/>
      <c r="L53" s="68">
        <v>2.5</v>
      </c>
      <c r="M53" s="70"/>
      <c r="N53" s="68">
        <v>2.6</v>
      </c>
      <c r="O53" s="70"/>
      <c r="P53" s="68"/>
      <c r="Q53" s="70"/>
      <c r="R53" s="68"/>
      <c r="S53" s="70"/>
      <c r="T53" s="68"/>
      <c r="U53" s="70"/>
      <c r="V53" s="68"/>
      <c r="W53" s="70"/>
      <c r="X53" s="68"/>
      <c r="Y53" s="70"/>
      <c r="Z53" s="66" t="str">
        <f>IFERROR(VLOOKUP(Z$9,#REF!,32,FALSE),"")</f>
        <v/>
      </c>
      <c r="AA53" s="68" t="str">
        <f>IFERROR(VLOOKUP(AA$9,#REF!,32,FALSE),"")</f>
        <v/>
      </c>
      <c r="AB53" s="68" t="str">
        <f>IFERROR(VLOOKUP(AB$9,#REF!,32,FALSE),"")</f>
        <v/>
      </c>
      <c r="AC53" s="68" t="str">
        <f>IFERROR(VLOOKUP(AC$9,#REF!,32,FALSE),"")</f>
        <v/>
      </c>
      <c r="AD53" s="68" t="str">
        <f>IFERROR(VLOOKUP(AD$9,#REF!,32,FALSE),"")</f>
        <v/>
      </c>
      <c r="AE53" s="68" t="str">
        <f>IFERROR(VLOOKUP(AE$9,#REF!,32,FALSE),"")</f>
        <v/>
      </c>
      <c r="AF53" s="68" t="str">
        <f>IFERROR(VLOOKUP(AF$9,#REF!,32,FALSE),"")</f>
        <v/>
      </c>
      <c r="AG53" s="68" t="str">
        <f>IFERROR(VLOOKUP(AG$9,#REF!,32,FALSE),"")</f>
        <v/>
      </c>
      <c r="AH53" s="68" t="str">
        <f>IFERROR(VLOOKUP(AH$9,#REF!,32,FALSE),"")</f>
        <v/>
      </c>
      <c r="AI53" s="68" t="str">
        <f>IFERROR(VLOOKUP(AI$9,#REF!,32,FALSE),"")</f>
        <v/>
      </c>
      <c r="AJ53" s="68" t="str">
        <f>IFERROR(VLOOKUP(AJ$9,#REF!,32,FALSE),"")</f>
        <v/>
      </c>
      <c r="AK53" s="68" t="str">
        <f>IFERROR(VLOOKUP(ADA$9,#REF!,32,FALSE),"")</f>
        <v/>
      </c>
      <c r="AL53" s="68" t="str">
        <f>IFERROR(VLOOKUP(AL$9,#REF!,32,FALSE),"")</f>
        <v/>
      </c>
      <c r="AM53" s="68" t="str">
        <f>IFERROR(VLOOKUP(AM$9,#REF!,32,FALSE),"")</f>
        <v/>
      </c>
      <c r="AN53" s="68" t="str">
        <f>IFERROR(VLOOKUP(AN$9,#REF!,32,FALSE),"")</f>
        <v/>
      </c>
      <c r="AO53" s="68" t="str">
        <f>IFERROR(VLOOKUP(AO$9,#REF!,32,FALSE),"")</f>
        <v/>
      </c>
      <c r="AP53" s="68" t="str">
        <f>IFERROR(VLOOKUP(AP$9,#REF!,32,FALSE),"")</f>
        <v/>
      </c>
      <c r="AQ53" s="71" t="e">
        <f>#REF!</f>
        <v>#REF!</v>
      </c>
      <c r="AR53" s="72"/>
      <c r="AS53" s="85" t="s">
        <v>35</v>
      </c>
      <c r="AT53" s="85"/>
      <c r="AU53" s="85"/>
    </row>
    <row r="54" spans="1:47" ht="11.1" customHeight="1">
      <c r="A54" s="87">
        <v>39</v>
      </c>
      <c r="B54" s="64" t="s">
        <v>36</v>
      </c>
      <c r="C54" s="90" t="s">
        <v>78</v>
      </c>
      <c r="D54" s="69">
        <v>5.6083701000000001</v>
      </c>
      <c r="E54" s="70"/>
      <c r="F54" s="70">
        <v>8.7378964999999997</v>
      </c>
      <c r="G54" s="70"/>
      <c r="H54" s="68">
        <v>5.4885270000000004</v>
      </c>
      <c r="I54" s="70"/>
      <c r="J54" s="68">
        <v>5.3569523000000006</v>
      </c>
      <c r="K54" s="70"/>
      <c r="L54" s="68">
        <v>12.1949346</v>
      </c>
      <c r="M54" s="70"/>
      <c r="N54" s="68">
        <v>12.300282599999999</v>
      </c>
      <c r="O54" s="70"/>
      <c r="P54" s="68"/>
      <c r="Q54" s="70"/>
      <c r="R54" s="68"/>
      <c r="S54" s="70"/>
      <c r="T54" s="68"/>
      <c r="U54" s="70"/>
      <c r="V54" s="68"/>
      <c r="W54" s="70"/>
      <c r="X54" s="68"/>
      <c r="Y54" s="70"/>
      <c r="Z54" s="66" t="str">
        <f>IFERROR(VLOOKUP(Z$9,#REF!,40,FALSE),"")</f>
        <v/>
      </c>
      <c r="AA54" s="68" t="str">
        <f>IFERROR(VLOOKUP(AA$9,#REF!,40,FALSE),"")</f>
        <v/>
      </c>
      <c r="AB54" s="68" t="str">
        <f>IFERROR(VLOOKUP(AB$9,#REF!,40,FALSE),"")</f>
        <v/>
      </c>
      <c r="AC54" s="68" t="str">
        <f>IFERROR(VLOOKUP(AC$9,#REF!,40,FALSE),"")</f>
        <v/>
      </c>
      <c r="AD54" s="68" t="str">
        <f>IFERROR(VLOOKUP(AD$9,#REF!,40,FALSE),"")</f>
        <v/>
      </c>
      <c r="AE54" s="68" t="str">
        <f>IFERROR(VLOOKUP(AE$9,#REF!,40,FALSE),"")</f>
        <v/>
      </c>
      <c r="AF54" s="68" t="str">
        <f>IFERROR(VLOOKUP(AF$9,#REF!,40,FALSE),"")</f>
        <v/>
      </c>
      <c r="AG54" s="68" t="str">
        <f>IFERROR(VLOOKUP(AG$9,#REF!,40,FALSE),"")</f>
        <v/>
      </c>
      <c r="AH54" s="68" t="str">
        <f>IFERROR(VLOOKUP(AH$9,#REF!,40,FALSE),"")</f>
        <v/>
      </c>
      <c r="AI54" s="68" t="str">
        <f>IFERROR(VLOOKUP(AI$9,#REF!,40,FALSE),"")</f>
        <v/>
      </c>
      <c r="AJ54" s="68" t="str">
        <f>IFERROR(VLOOKUP(AJ$9,#REF!,40,FALSE),"")</f>
        <v/>
      </c>
      <c r="AK54" s="68" t="str">
        <f>IFERROR(VLOOKUP(ADA$9,#REF!,40,FALSE),"")</f>
        <v/>
      </c>
      <c r="AL54" s="68" t="str">
        <f>IFERROR(VLOOKUP(AL$9,#REF!,40,FALSE),"")</f>
        <v/>
      </c>
      <c r="AM54" s="68" t="str">
        <f>IFERROR(VLOOKUP(AM$9,#REF!,40,FALSE),"")</f>
        <v/>
      </c>
      <c r="AN54" s="68" t="str">
        <f>IFERROR(VLOOKUP(AN$9,#REF!,40,FALSE),"")</f>
        <v/>
      </c>
      <c r="AO54" s="68" t="str">
        <f>IFERROR(VLOOKUP(AO$9,#REF!,40,FALSE),"")</f>
        <v/>
      </c>
      <c r="AP54" s="68" t="str">
        <f>IFERROR(VLOOKUP(AP$9,#REF!,40,FALSE),"")</f>
        <v/>
      </c>
      <c r="AQ54" s="71" t="e">
        <f>#REF!</f>
        <v>#REF!</v>
      </c>
      <c r="AR54" s="72"/>
      <c r="AS54" s="85" t="s">
        <v>36</v>
      </c>
      <c r="AT54" s="85"/>
      <c r="AU54" s="85"/>
    </row>
    <row r="55" spans="1:47" ht="11.1" customHeight="1">
      <c r="A55" s="87">
        <v>40</v>
      </c>
      <c r="B55" s="64" t="s">
        <v>48</v>
      </c>
      <c r="C55" s="90" t="s">
        <v>78</v>
      </c>
      <c r="D55" s="66">
        <v>38</v>
      </c>
      <c r="E55" s="68"/>
      <c r="F55" s="68">
        <v>41</v>
      </c>
      <c r="G55" s="68"/>
      <c r="H55" s="68">
        <v>34</v>
      </c>
      <c r="I55" s="68"/>
      <c r="J55" s="68">
        <v>34</v>
      </c>
      <c r="K55" s="68"/>
      <c r="L55" s="68">
        <v>41</v>
      </c>
      <c r="M55" s="68"/>
      <c r="N55" s="68">
        <v>44</v>
      </c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6" t="str">
        <f>IFERROR(VLOOKUP(Z$9,#REF!,71,FALSE),"")</f>
        <v/>
      </c>
      <c r="AA55" s="68" t="str">
        <f>IFERROR(VLOOKUP(AA$9,#REF!,71,FALSE),"")</f>
        <v/>
      </c>
      <c r="AB55" s="68" t="str">
        <f>IFERROR(VLOOKUP(AB$9,#REF!,71,FALSE),"")</f>
        <v/>
      </c>
      <c r="AC55" s="68" t="str">
        <f>IFERROR(VLOOKUP(AC$9,#REF!,71,FALSE),"")</f>
        <v/>
      </c>
      <c r="AD55" s="68" t="str">
        <f>IFERROR(VLOOKUP(AD$9,#REF!,71,FALSE),"")</f>
        <v/>
      </c>
      <c r="AE55" s="68" t="str">
        <f>IFERROR(VLOOKUP(AE$9,#REF!,71,FALSE),"")</f>
        <v/>
      </c>
      <c r="AF55" s="68" t="str">
        <f>IFERROR(VLOOKUP(AF$9,#REF!,71,FALSE),"")</f>
        <v/>
      </c>
      <c r="AG55" s="68" t="str">
        <f>IFERROR(VLOOKUP(AG$9,#REF!,71,FALSE),"")</f>
        <v/>
      </c>
      <c r="AH55" s="68" t="str">
        <f>IFERROR(VLOOKUP(AH$9,#REF!,71,FALSE),"")</f>
        <v/>
      </c>
      <c r="AI55" s="68" t="str">
        <f>IFERROR(VLOOKUP(AI$9,#REF!,71,FALSE),"")</f>
        <v/>
      </c>
      <c r="AJ55" s="68" t="str">
        <f>IFERROR(VLOOKUP(AJ$9,#REF!,71,FALSE),"")</f>
        <v/>
      </c>
      <c r="AK55" s="68" t="str">
        <f>IFERROR(VLOOKUP(ADA$9,#REF!,71,FALSE),"")</f>
        <v/>
      </c>
      <c r="AL55" s="68" t="str">
        <f>IFERROR(VLOOKUP(AL$9,#REF!,71,FALSE),"")</f>
        <v/>
      </c>
      <c r="AM55" s="68" t="str">
        <f>IFERROR(VLOOKUP(AM$9,#REF!,71,FALSE),"")</f>
        <v/>
      </c>
      <c r="AN55" s="68" t="str">
        <f>IFERROR(VLOOKUP(AN$9,#REF!,71,FALSE),"")</f>
        <v/>
      </c>
      <c r="AO55" s="68" t="str">
        <f>IFERROR(VLOOKUP(AO$9,#REF!,71,FALSE),"")</f>
        <v/>
      </c>
      <c r="AP55" s="68" t="str">
        <f>IFERROR(VLOOKUP(AP$9,#REF!,71,FALSE),"")</f>
        <v/>
      </c>
      <c r="AQ55" s="71" t="e">
        <f>#REF!</f>
        <v>#REF!</v>
      </c>
      <c r="AR55" s="72"/>
      <c r="AS55" s="85" t="s">
        <v>56</v>
      </c>
      <c r="AT55" s="85"/>
      <c r="AU55" s="85"/>
    </row>
    <row r="56" spans="1:47" ht="11.1" customHeight="1">
      <c r="A56" s="87">
        <v>41</v>
      </c>
      <c r="B56" s="64" t="s">
        <v>37</v>
      </c>
      <c r="C56" s="90" t="s">
        <v>78</v>
      </c>
      <c r="D56" s="97">
        <v>0</v>
      </c>
      <c r="E56" s="98"/>
      <c r="F56" s="98">
        <v>0</v>
      </c>
      <c r="G56" s="98"/>
      <c r="H56" s="68">
        <v>0</v>
      </c>
      <c r="I56" s="98"/>
      <c r="J56" s="68">
        <v>0</v>
      </c>
      <c r="K56" s="98"/>
      <c r="L56" s="68">
        <v>0</v>
      </c>
      <c r="M56" s="98"/>
      <c r="N56" s="68">
        <v>0</v>
      </c>
      <c r="O56" s="98"/>
      <c r="P56" s="68"/>
      <c r="Q56" s="98"/>
      <c r="R56" s="68"/>
      <c r="S56" s="98"/>
      <c r="T56" s="68"/>
      <c r="U56" s="98"/>
      <c r="V56" s="68"/>
      <c r="W56" s="98"/>
      <c r="X56" s="68"/>
      <c r="Y56" s="98"/>
      <c r="Z56" s="66" t="str">
        <f>IFERROR(VLOOKUP(Z$9,#REF!,78,FALSE),"")</f>
        <v/>
      </c>
      <c r="AA56" s="68" t="str">
        <f>IFERROR(VLOOKUP(AA$9,#REF!,78,FALSE),"")</f>
        <v/>
      </c>
      <c r="AB56" s="68" t="str">
        <f>IFERROR(VLOOKUP(AB$9,#REF!,78,FALSE),"")</f>
        <v/>
      </c>
      <c r="AC56" s="68" t="str">
        <f>IFERROR(VLOOKUP(AC$9,#REF!,78,FALSE),"")</f>
        <v/>
      </c>
      <c r="AD56" s="68" t="str">
        <f>IFERROR(VLOOKUP(AD$9,#REF!,78,FALSE),"")</f>
        <v/>
      </c>
      <c r="AE56" s="68" t="str">
        <f>IFERROR(VLOOKUP(AE$9,#REF!,78,FALSE),"")</f>
        <v/>
      </c>
      <c r="AF56" s="68" t="str">
        <f>IFERROR(VLOOKUP(AF$9,#REF!,78,FALSE),"")</f>
        <v/>
      </c>
      <c r="AG56" s="68" t="str">
        <f>IFERROR(VLOOKUP(AG$9,#REF!,78,FALSE),"")</f>
        <v/>
      </c>
      <c r="AH56" s="68" t="str">
        <f>IFERROR(VLOOKUP(AH$9,#REF!,78,FALSE),"")</f>
        <v/>
      </c>
      <c r="AI56" s="68" t="str">
        <f>IFERROR(VLOOKUP(AI$9,#REF!,78,FALSE),"")</f>
        <v/>
      </c>
      <c r="AJ56" s="68" t="str">
        <f>IFERROR(VLOOKUP(AJ$9,#REF!,78,FALSE),"")</f>
        <v/>
      </c>
      <c r="AK56" s="68" t="str">
        <f>IFERROR(VLOOKUP(ADA$9,#REF!,78,FALSE),"")</f>
        <v/>
      </c>
      <c r="AL56" s="68" t="str">
        <f>IFERROR(VLOOKUP(AL$9,#REF!,78,FALSE),"")</f>
        <v/>
      </c>
      <c r="AM56" s="68" t="str">
        <f>IFERROR(VLOOKUP(AM$9,#REF!,78,FALSE),"")</f>
        <v/>
      </c>
      <c r="AN56" s="68" t="str">
        <f>IFERROR(VLOOKUP(AN$9,#REF!,78,FALSE),"")</f>
        <v/>
      </c>
      <c r="AO56" s="68" t="str">
        <f>IFERROR(VLOOKUP(AO$9,#REF!,78,FALSE),"")</f>
        <v/>
      </c>
      <c r="AP56" s="68" t="str">
        <f>IFERROR(VLOOKUP(AP$9,#REF!,78,FALSE),"")</f>
        <v/>
      </c>
      <c r="AQ56" s="71" t="e">
        <f>#REF!</f>
        <v>#REF!</v>
      </c>
      <c r="AR56" s="72"/>
      <c r="AS56" s="85" t="s">
        <v>37</v>
      </c>
      <c r="AT56" s="85"/>
      <c r="AU56" s="85"/>
    </row>
    <row r="57" spans="1:47" ht="11.1" customHeight="1">
      <c r="A57" s="87">
        <v>42</v>
      </c>
      <c r="B57" s="64" t="s">
        <v>38</v>
      </c>
      <c r="C57" s="90" t="s">
        <v>78</v>
      </c>
      <c r="D57" s="101" t="s">
        <v>381</v>
      </c>
      <c r="E57" s="67" t="e">
        <f>D57/1000</f>
        <v>#VALUE!</v>
      </c>
      <c r="F57" s="102" t="s">
        <v>381</v>
      </c>
      <c r="G57" s="67" t="e">
        <f>F57/1000</f>
        <v>#VALUE!</v>
      </c>
      <c r="H57" s="68" t="s">
        <v>381</v>
      </c>
      <c r="I57" s="67" t="e">
        <f>H57/1000</f>
        <v>#VALUE!</v>
      </c>
      <c r="J57" s="68" t="s">
        <v>381</v>
      </c>
      <c r="K57" s="67" t="e">
        <f>J57/1000</f>
        <v>#VALUE!</v>
      </c>
      <c r="L57" s="68" t="s">
        <v>381</v>
      </c>
      <c r="M57" s="67" t="e">
        <f>L57/1000</f>
        <v>#VALUE!</v>
      </c>
      <c r="N57" s="68" t="s">
        <v>381</v>
      </c>
      <c r="O57" s="67" t="e">
        <f>N57/1000</f>
        <v>#VALUE!</v>
      </c>
      <c r="P57" s="68"/>
      <c r="Q57" s="67">
        <f>P57/1000</f>
        <v>0</v>
      </c>
      <c r="R57" s="68"/>
      <c r="S57" s="67">
        <f>R57/1000</f>
        <v>0</v>
      </c>
      <c r="T57" s="68"/>
      <c r="U57" s="67">
        <f>T57/1000</f>
        <v>0</v>
      </c>
      <c r="V57" s="68"/>
      <c r="W57" s="67">
        <f>V57/1000</f>
        <v>0</v>
      </c>
      <c r="X57" s="68"/>
      <c r="Y57" s="67">
        <f>X57/1000</f>
        <v>0</v>
      </c>
      <c r="Z57" s="66" t="str">
        <f>IFERROR(VLOOKUP(Z$9,#REF!,80,FALSE),"")</f>
        <v/>
      </c>
      <c r="AA57" s="68" t="str">
        <f>IFERROR(VLOOKUP(AA$9,#REF!,80,FALSE),"")</f>
        <v/>
      </c>
      <c r="AB57" s="68" t="str">
        <f>IFERROR(VLOOKUP(AB$9,#REF!,80,FALSE),"")</f>
        <v/>
      </c>
      <c r="AC57" s="68" t="str">
        <f>IFERROR(VLOOKUP(AC$9,#REF!,80,FALSE),"")</f>
        <v/>
      </c>
      <c r="AD57" s="68" t="str">
        <f>IFERROR(VLOOKUP(AD$9,#REF!,80,FALSE),"")</f>
        <v/>
      </c>
      <c r="AE57" s="68" t="str">
        <f>IFERROR(VLOOKUP(AE$9,#REF!,80,FALSE),"")</f>
        <v/>
      </c>
      <c r="AF57" s="68" t="str">
        <f>IFERROR(VLOOKUP(AF$9,#REF!,80,FALSE),"")</f>
        <v/>
      </c>
      <c r="AG57" s="68" t="str">
        <f>IFERROR(VLOOKUP(AG$9,#REF!,80,FALSE),"")</f>
        <v/>
      </c>
      <c r="AH57" s="68" t="str">
        <f>IFERROR(VLOOKUP(AH$9,#REF!,80,FALSE),"")</f>
        <v/>
      </c>
      <c r="AI57" s="68" t="str">
        <f>IFERROR(VLOOKUP(AI$9,#REF!,80,FALSE),"")</f>
        <v/>
      </c>
      <c r="AJ57" s="68" t="str">
        <f>IFERROR(VLOOKUP(AJ$9,#REF!,80,FALSE),"")</f>
        <v/>
      </c>
      <c r="AK57" s="68" t="str">
        <f>IFERROR(VLOOKUP(ADA$9,#REF!,80,FALSE),"")</f>
        <v/>
      </c>
      <c r="AL57" s="68" t="str">
        <f>IFERROR(VLOOKUP(AL$9,#REF!,80,FALSE),"")</f>
        <v/>
      </c>
      <c r="AM57" s="68" t="str">
        <f>IFERROR(VLOOKUP(AM$9,#REF!,80,FALSE),"")</f>
        <v/>
      </c>
      <c r="AN57" s="68" t="str">
        <f>IFERROR(VLOOKUP(AN$9,#REF!,80,FALSE),"")</f>
        <v/>
      </c>
      <c r="AO57" s="68" t="str">
        <f>IFERROR(VLOOKUP(AO$9,#REF!,80,FALSE),"")</f>
        <v/>
      </c>
      <c r="AP57" s="68" t="str">
        <f>IFERROR(VLOOKUP(AP$9,#REF!,80,FALSE),"")</f>
        <v/>
      </c>
      <c r="AQ57" s="71" t="e">
        <f>#REF!</f>
        <v>#REF!</v>
      </c>
      <c r="AR57" s="72"/>
      <c r="AS57" s="85" t="s">
        <v>38</v>
      </c>
      <c r="AT57" s="85"/>
      <c r="AU57" s="85"/>
    </row>
    <row r="58" spans="1:47" ht="11.1" customHeight="1">
      <c r="A58" s="87">
        <v>43</v>
      </c>
      <c r="B58" s="64" t="s">
        <v>102</v>
      </c>
      <c r="C58" s="90" t="s">
        <v>78</v>
      </c>
      <c r="D58" s="101" t="s">
        <v>381</v>
      </c>
      <c r="E58" s="67" t="e">
        <f>D58/1000</f>
        <v>#VALUE!</v>
      </c>
      <c r="F58" s="102" t="s">
        <v>381</v>
      </c>
      <c r="G58" s="67" t="e">
        <f>F58/1000</f>
        <v>#VALUE!</v>
      </c>
      <c r="H58" s="68" t="s">
        <v>381</v>
      </c>
      <c r="I58" s="67" t="e">
        <f>H58/1000</f>
        <v>#VALUE!</v>
      </c>
      <c r="J58" s="68" t="s">
        <v>381</v>
      </c>
      <c r="K58" s="67" t="e">
        <f>J58/1000</f>
        <v>#VALUE!</v>
      </c>
      <c r="L58" s="68" t="s">
        <v>381</v>
      </c>
      <c r="M58" s="67" t="e">
        <f>L58/1000</f>
        <v>#VALUE!</v>
      </c>
      <c r="N58" s="68" t="s">
        <v>381</v>
      </c>
      <c r="O58" s="67" t="e">
        <f>N58/1000</f>
        <v>#VALUE!</v>
      </c>
      <c r="P58" s="68"/>
      <c r="Q58" s="67">
        <f>P58/1000</f>
        <v>0</v>
      </c>
      <c r="R58" s="68"/>
      <c r="S58" s="67">
        <f>R58/1000</f>
        <v>0</v>
      </c>
      <c r="T58" s="68"/>
      <c r="U58" s="67">
        <f>T58/1000</f>
        <v>0</v>
      </c>
      <c r="V58" s="68"/>
      <c r="W58" s="67">
        <f>V58/1000</f>
        <v>0</v>
      </c>
      <c r="X58" s="68"/>
      <c r="Y58" s="67">
        <f>X58/1000</f>
        <v>0</v>
      </c>
      <c r="Z58" s="66" t="str">
        <f>IFERROR(VLOOKUP(Z$9,#REF!,81,FALSE),"")</f>
        <v/>
      </c>
      <c r="AA58" s="68" t="str">
        <f>IFERROR(VLOOKUP(AA$9,#REF!,81,FALSE),"")</f>
        <v/>
      </c>
      <c r="AB58" s="68" t="str">
        <f>IFERROR(VLOOKUP(AB$9,#REF!,81,FALSE),"")</f>
        <v/>
      </c>
      <c r="AC58" s="68" t="str">
        <f>IFERROR(VLOOKUP(AC$9,#REF!,81,FALSE),"")</f>
        <v/>
      </c>
      <c r="AD58" s="68" t="str">
        <f>IFERROR(VLOOKUP(AD$9,#REF!,81,FALSE),"")</f>
        <v/>
      </c>
      <c r="AE58" s="68" t="str">
        <f>IFERROR(VLOOKUP(AE$9,#REF!,81,FALSE),"")</f>
        <v/>
      </c>
      <c r="AF58" s="68" t="str">
        <f>IFERROR(VLOOKUP(AF$9,#REF!,81,FALSE),"")</f>
        <v/>
      </c>
      <c r="AG58" s="68" t="str">
        <f>IFERROR(VLOOKUP(AG$9,#REF!,81,FALSE),"")</f>
        <v/>
      </c>
      <c r="AH58" s="68" t="str">
        <f>IFERROR(VLOOKUP(AH$9,#REF!,81,FALSE),"")</f>
        <v/>
      </c>
      <c r="AI58" s="68" t="str">
        <f>IFERROR(VLOOKUP(AI$9,#REF!,81,FALSE),"")</f>
        <v/>
      </c>
      <c r="AJ58" s="68" t="str">
        <f>IFERROR(VLOOKUP(AJ$9,#REF!,81,FALSE),"")</f>
        <v/>
      </c>
      <c r="AK58" s="68" t="str">
        <f>IFERROR(VLOOKUP(ADA$9,#REF!,81,FALSE),"")</f>
        <v/>
      </c>
      <c r="AL58" s="68" t="str">
        <f>IFERROR(VLOOKUP(AL$9,#REF!,81,FALSE),"")</f>
        <v/>
      </c>
      <c r="AM58" s="68" t="str">
        <f>IFERROR(VLOOKUP(AM$9,#REF!,81,FALSE),"")</f>
        <v/>
      </c>
      <c r="AN58" s="68" t="str">
        <f>IFERROR(VLOOKUP(AN$9,#REF!,81,FALSE),"")</f>
        <v/>
      </c>
      <c r="AO58" s="68" t="str">
        <f>IFERROR(VLOOKUP(AO$9,#REF!,81,FALSE),"")</f>
        <v/>
      </c>
      <c r="AP58" s="68" t="str">
        <f>IFERROR(VLOOKUP(AP$9,#REF!,81,FALSE),"")</f>
        <v/>
      </c>
      <c r="AQ58" s="71" t="e">
        <f>#REF!</f>
        <v>#REF!</v>
      </c>
      <c r="AR58" s="72"/>
      <c r="AS58" s="85" t="s">
        <v>110</v>
      </c>
      <c r="AT58" s="85"/>
      <c r="AU58" s="85"/>
    </row>
    <row r="59" spans="1:47" ht="11.1" customHeight="1">
      <c r="A59" s="87">
        <v>44</v>
      </c>
      <c r="B59" s="64" t="s">
        <v>39</v>
      </c>
      <c r="C59" s="90" t="s">
        <v>78</v>
      </c>
      <c r="D59" s="95" t="s">
        <v>381</v>
      </c>
      <c r="E59" s="96"/>
      <c r="F59" s="96" t="s">
        <v>381</v>
      </c>
      <c r="G59" s="96"/>
      <c r="H59" s="68" t="s">
        <v>381</v>
      </c>
      <c r="I59" s="96"/>
      <c r="J59" s="68" t="s">
        <v>381</v>
      </c>
      <c r="K59" s="96"/>
      <c r="L59" s="68" t="s">
        <v>381</v>
      </c>
      <c r="M59" s="96"/>
      <c r="N59" s="68" t="s">
        <v>381</v>
      </c>
      <c r="O59" s="96"/>
      <c r="P59" s="68"/>
      <c r="Q59" s="96"/>
      <c r="R59" s="68"/>
      <c r="S59" s="96"/>
      <c r="T59" s="68"/>
      <c r="U59" s="96"/>
      <c r="V59" s="68"/>
      <c r="W59" s="96"/>
      <c r="X59" s="68"/>
      <c r="Y59" s="96"/>
      <c r="Z59" s="66" t="str">
        <f>IFERROR(VLOOKUP(Z$9,#REF!,84,FALSE),"")</f>
        <v/>
      </c>
      <c r="AA59" s="68" t="str">
        <f>IFERROR(VLOOKUP(AA$9,#REF!,84,FALSE),"")</f>
        <v/>
      </c>
      <c r="AB59" s="68" t="str">
        <f>IFERROR(VLOOKUP(AB$9,#REF!,84,FALSE),"")</f>
        <v/>
      </c>
      <c r="AC59" s="68" t="str">
        <f>IFERROR(VLOOKUP(AC$9,#REF!,84,FALSE),"")</f>
        <v/>
      </c>
      <c r="AD59" s="68" t="str">
        <f>IFERROR(VLOOKUP(AD$9,#REF!,84,FALSE),"")</f>
        <v/>
      </c>
      <c r="AE59" s="68" t="str">
        <f>IFERROR(VLOOKUP(AE$9,#REF!,84,FALSE),"")</f>
        <v/>
      </c>
      <c r="AF59" s="68" t="str">
        <f>IFERROR(VLOOKUP(AF$9,#REF!,84,FALSE),"")</f>
        <v/>
      </c>
      <c r="AG59" s="68" t="str">
        <f>IFERROR(VLOOKUP(AG$9,#REF!,84,FALSE),"")</f>
        <v/>
      </c>
      <c r="AH59" s="68" t="str">
        <f>IFERROR(VLOOKUP(AH$9,#REF!,84,FALSE),"")</f>
        <v/>
      </c>
      <c r="AI59" s="68" t="str">
        <f>IFERROR(VLOOKUP(AI$9,#REF!,84,FALSE),"")</f>
        <v/>
      </c>
      <c r="AJ59" s="68" t="str">
        <f>IFERROR(VLOOKUP(AJ$9,#REF!,84,FALSE),"")</f>
        <v/>
      </c>
      <c r="AK59" s="68" t="str">
        <f>IFERROR(VLOOKUP(ADA$9,#REF!,84,FALSE),"")</f>
        <v/>
      </c>
      <c r="AL59" s="68" t="str">
        <f>IFERROR(VLOOKUP(AL$9,#REF!,84,FALSE),"")</f>
        <v/>
      </c>
      <c r="AM59" s="68" t="str">
        <f>IFERROR(VLOOKUP(AM$9,#REF!,84,FALSE),"")</f>
        <v/>
      </c>
      <c r="AN59" s="68" t="str">
        <f>IFERROR(VLOOKUP(AN$9,#REF!,84,FALSE),"")</f>
        <v/>
      </c>
      <c r="AO59" s="68" t="str">
        <f>IFERROR(VLOOKUP(AO$9,#REF!,84,FALSE),"")</f>
        <v/>
      </c>
      <c r="AP59" s="68" t="str">
        <f>IFERROR(VLOOKUP(AP$9,#REF!,84,FALSE),"")</f>
        <v/>
      </c>
      <c r="AQ59" s="71" t="e">
        <f>#REF!</f>
        <v>#REF!</v>
      </c>
      <c r="AR59" s="72"/>
      <c r="AS59" s="85" t="s">
        <v>39</v>
      </c>
      <c r="AT59" s="85"/>
      <c r="AU59" s="85"/>
    </row>
    <row r="60" spans="1:47" ht="11.1" customHeight="1">
      <c r="A60" s="87">
        <v>45</v>
      </c>
      <c r="B60" s="64" t="s">
        <v>40</v>
      </c>
      <c r="C60" s="90" t="s">
        <v>78</v>
      </c>
      <c r="D60" s="91">
        <v>0</v>
      </c>
      <c r="E60" s="67">
        <f>D60/1000</f>
        <v>0</v>
      </c>
      <c r="F60" s="92">
        <v>0</v>
      </c>
      <c r="G60" s="67">
        <f>F60/1000</f>
        <v>0</v>
      </c>
      <c r="H60" s="68">
        <v>0</v>
      </c>
      <c r="I60" s="67">
        <f>H60/1000</f>
        <v>0</v>
      </c>
      <c r="J60" s="68">
        <v>0</v>
      </c>
      <c r="K60" s="67">
        <f>J60/1000</f>
        <v>0</v>
      </c>
      <c r="L60" s="68">
        <v>0</v>
      </c>
      <c r="M60" s="67">
        <f>L60/1000</f>
        <v>0</v>
      </c>
      <c r="N60" s="68">
        <v>0</v>
      </c>
      <c r="O60" s="67">
        <f>N60/1000</f>
        <v>0</v>
      </c>
      <c r="P60" s="68"/>
      <c r="Q60" s="67">
        <f>P60/1000</f>
        <v>0</v>
      </c>
      <c r="R60" s="68"/>
      <c r="S60" s="67">
        <f>R60/1000</f>
        <v>0</v>
      </c>
      <c r="T60" s="68"/>
      <c r="U60" s="67">
        <f>T60/1000</f>
        <v>0</v>
      </c>
      <c r="V60" s="68"/>
      <c r="W60" s="67">
        <f>V60/1000</f>
        <v>0</v>
      </c>
      <c r="X60" s="68"/>
      <c r="Y60" s="67">
        <f>X60/1000</f>
        <v>0</v>
      </c>
      <c r="Z60" s="66" t="str">
        <f>IFERROR(VLOOKUP(Z$9,#REF!,93,FALSE),"")</f>
        <v/>
      </c>
      <c r="AA60" s="68" t="str">
        <f>IFERROR(VLOOKUP(AA$9,#REF!,93,FALSE),"")</f>
        <v/>
      </c>
      <c r="AB60" s="68" t="str">
        <f>IFERROR(VLOOKUP(AB$9,#REF!,93,FALSE),"")</f>
        <v/>
      </c>
      <c r="AC60" s="68" t="str">
        <f>IFERROR(VLOOKUP(AC$9,#REF!,93,FALSE),"")</f>
        <v/>
      </c>
      <c r="AD60" s="68" t="str">
        <f>IFERROR(VLOOKUP(AD$9,#REF!,93,FALSE),"")</f>
        <v/>
      </c>
      <c r="AE60" s="68" t="str">
        <f>IFERROR(VLOOKUP(AE$9,#REF!,93,FALSE),"")</f>
        <v/>
      </c>
      <c r="AF60" s="68" t="str">
        <f>IFERROR(VLOOKUP(AF$9,#REF!,93,FALSE),"")</f>
        <v/>
      </c>
      <c r="AG60" s="68" t="str">
        <f>IFERROR(VLOOKUP(AG$9,#REF!,93,FALSE),"")</f>
        <v/>
      </c>
      <c r="AH60" s="68" t="str">
        <f>IFERROR(VLOOKUP(AH$9,#REF!,93,FALSE),"")</f>
        <v/>
      </c>
      <c r="AI60" s="68" t="str">
        <f>IFERROR(VLOOKUP(AI$9,#REF!,93,FALSE),"")</f>
        <v/>
      </c>
      <c r="AJ60" s="68" t="str">
        <f>IFERROR(VLOOKUP(AJ$9,#REF!,93,FALSE),"")</f>
        <v/>
      </c>
      <c r="AK60" s="68" t="str">
        <f>IFERROR(VLOOKUP(ADA$9,#REF!,93,FALSE),"")</f>
        <v/>
      </c>
      <c r="AL60" s="68" t="str">
        <f>IFERROR(VLOOKUP(AL$9,#REF!,93,FALSE),"")</f>
        <v/>
      </c>
      <c r="AM60" s="68" t="str">
        <f>IFERROR(VLOOKUP(AM$9,#REF!,93,FALSE),"")</f>
        <v/>
      </c>
      <c r="AN60" s="68" t="str">
        <f>IFERROR(VLOOKUP(AN$9,#REF!,93,FALSE),"")</f>
        <v/>
      </c>
      <c r="AO60" s="68" t="str">
        <f>IFERROR(VLOOKUP(AO$9,#REF!,93,FALSE),"")</f>
        <v/>
      </c>
      <c r="AP60" s="68" t="str">
        <f>IFERROR(VLOOKUP(AP$9,#REF!,93,FALSE),"")</f>
        <v/>
      </c>
      <c r="AQ60" s="71" t="e">
        <f>#REF!</f>
        <v>#REF!</v>
      </c>
      <c r="AR60" s="72"/>
      <c r="AS60" s="85" t="s">
        <v>40</v>
      </c>
      <c r="AT60" s="85"/>
      <c r="AU60" s="85"/>
    </row>
    <row r="61" spans="1:47" ht="10.5" customHeight="1">
      <c r="A61" s="87">
        <v>46</v>
      </c>
      <c r="B61" s="64" t="s">
        <v>347</v>
      </c>
      <c r="C61" s="90" t="s">
        <v>78</v>
      </c>
      <c r="D61" s="69">
        <v>0</v>
      </c>
      <c r="E61" s="70"/>
      <c r="F61" s="70">
        <v>0.3</v>
      </c>
      <c r="G61" s="70"/>
      <c r="H61" s="68">
        <v>0.3</v>
      </c>
      <c r="I61" s="70"/>
      <c r="J61" s="68">
        <v>0.6</v>
      </c>
      <c r="K61" s="70"/>
      <c r="L61" s="68">
        <v>0.2</v>
      </c>
      <c r="M61" s="70"/>
      <c r="N61" s="68">
        <v>0.3</v>
      </c>
      <c r="O61" s="70"/>
      <c r="P61" s="68"/>
      <c r="Q61" s="70"/>
      <c r="R61" s="68"/>
      <c r="S61" s="70"/>
      <c r="T61" s="68"/>
      <c r="U61" s="70"/>
      <c r="V61" s="68"/>
      <c r="W61" s="70"/>
      <c r="X61" s="68"/>
      <c r="Y61" s="70"/>
      <c r="Z61" s="66" t="str">
        <f>IFERROR(VLOOKUP(Z$9,#REF!,95,FALSE),"")</f>
        <v/>
      </c>
      <c r="AA61" s="68" t="str">
        <f>IFERROR(VLOOKUP(AA$9,#REF!,95,FALSE),"")</f>
        <v/>
      </c>
      <c r="AB61" s="68" t="str">
        <f>IFERROR(VLOOKUP(AB$9,#REF!,95,FALSE),"")</f>
        <v/>
      </c>
      <c r="AC61" s="68" t="str">
        <f>IFERROR(VLOOKUP(AC$9,#REF!,95,FALSE),"")</f>
        <v/>
      </c>
      <c r="AD61" s="68" t="str">
        <f>IFERROR(VLOOKUP(AD$9,#REF!,95,FALSE),"")</f>
        <v/>
      </c>
      <c r="AE61" s="68" t="str">
        <f>IFERROR(VLOOKUP(AE$9,#REF!,95,FALSE),"")</f>
        <v/>
      </c>
      <c r="AF61" s="68" t="str">
        <f>IFERROR(VLOOKUP(AF$9,#REF!,95,FALSE),"")</f>
        <v/>
      </c>
      <c r="AG61" s="68" t="str">
        <f>IFERROR(VLOOKUP(AG$9,#REF!,95,FALSE),"")</f>
        <v/>
      </c>
      <c r="AH61" s="68" t="str">
        <f>IFERROR(VLOOKUP(AH$9,#REF!,95,FALSE),"")</f>
        <v/>
      </c>
      <c r="AI61" s="68" t="str">
        <f>IFERROR(VLOOKUP(AI$9,#REF!,95,FALSE),"")</f>
        <v/>
      </c>
      <c r="AJ61" s="68" t="str">
        <f>IFERROR(VLOOKUP(AJ$9,#REF!,95,FALSE),"")</f>
        <v/>
      </c>
      <c r="AK61" s="68" t="str">
        <f>IFERROR(VLOOKUP(ADA$9,#REF!,95,FALSE),"")</f>
        <v/>
      </c>
      <c r="AL61" s="68" t="str">
        <f>IFERROR(VLOOKUP(AL$9,#REF!,95,FALSE),"")</f>
        <v/>
      </c>
      <c r="AM61" s="68" t="str">
        <f>IFERROR(VLOOKUP(AM$9,#REF!,95,FALSE),"")</f>
        <v/>
      </c>
      <c r="AN61" s="68" t="str">
        <f>IFERROR(VLOOKUP(AN$9,#REF!,95,FALSE),"")</f>
        <v/>
      </c>
      <c r="AO61" s="68" t="str">
        <f>IFERROR(VLOOKUP(AO$9,#REF!,95,FALSE),"")</f>
        <v/>
      </c>
      <c r="AP61" s="68" t="str">
        <f>IFERROR(VLOOKUP(AP$9,#REF!,95,FALSE),"")</f>
        <v/>
      </c>
      <c r="AQ61" s="71" t="e">
        <f>#REF!</f>
        <v>#REF!</v>
      </c>
      <c r="AR61" s="72"/>
      <c r="AS61" s="85" t="s">
        <v>111</v>
      </c>
      <c r="AT61" s="85"/>
      <c r="AU61" s="85"/>
    </row>
    <row r="62" spans="1:47" ht="11.1" customHeight="1">
      <c r="A62" s="87">
        <v>47</v>
      </c>
      <c r="B62" s="64" t="s">
        <v>72</v>
      </c>
      <c r="C62" s="103" t="s">
        <v>75</v>
      </c>
      <c r="D62" s="69">
        <v>7.5</v>
      </c>
      <c r="E62" s="70"/>
      <c r="F62" s="70">
        <v>7.5</v>
      </c>
      <c r="G62" s="70"/>
      <c r="H62" s="68">
        <v>7.4</v>
      </c>
      <c r="I62" s="70"/>
      <c r="J62" s="68">
        <v>6.9</v>
      </c>
      <c r="K62" s="70"/>
      <c r="L62" s="68">
        <v>7.3</v>
      </c>
      <c r="M62" s="70"/>
      <c r="N62" s="68">
        <v>7.1</v>
      </c>
      <c r="O62" s="70"/>
      <c r="P62" s="68"/>
      <c r="Q62" s="70"/>
      <c r="R62" s="68"/>
      <c r="S62" s="70"/>
      <c r="T62" s="68"/>
      <c r="U62" s="70"/>
      <c r="V62" s="68"/>
      <c r="W62" s="70"/>
      <c r="X62" s="68"/>
      <c r="Y62" s="70"/>
      <c r="Z62" s="66" t="str">
        <f>IFERROR(VLOOKUP(Z$9,#REF!,99,FALSE),"")</f>
        <v/>
      </c>
      <c r="AA62" s="68" t="str">
        <f>IFERROR(VLOOKUP(AA$9,#REF!,99,FALSE),"")</f>
        <v/>
      </c>
      <c r="AB62" s="68" t="str">
        <f>IFERROR(VLOOKUP(AB$9,#REF!,99,FALSE),"")</f>
        <v/>
      </c>
      <c r="AC62" s="68" t="str">
        <f>IFERROR(VLOOKUP(AC$9,#REF!,99,FALSE),"")</f>
        <v/>
      </c>
      <c r="AD62" s="68" t="str">
        <f>IFERROR(VLOOKUP(AD$9,#REF!,99,FALSE),"")</f>
        <v/>
      </c>
      <c r="AE62" s="68" t="str">
        <f>IFERROR(VLOOKUP(AE$9,#REF!,99,FALSE),"")</f>
        <v/>
      </c>
      <c r="AF62" s="68" t="str">
        <f>IFERROR(VLOOKUP(AF$9,#REF!,99,FALSE),"")</f>
        <v/>
      </c>
      <c r="AG62" s="68" t="str">
        <f>IFERROR(VLOOKUP(AG$9,#REF!,99,FALSE),"")</f>
        <v/>
      </c>
      <c r="AH62" s="68" t="str">
        <f>IFERROR(VLOOKUP(AH$9,#REF!,99,FALSE),"")</f>
        <v/>
      </c>
      <c r="AI62" s="68" t="str">
        <f>IFERROR(VLOOKUP(AI$9,#REF!,99,FALSE),"")</f>
        <v/>
      </c>
      <c r="AJ62" s="68" t="str">
        <f>IFERROR(VLOOKUP(AJ$9,#REF!,99,FALSE),"")</f>
        <v/>
      </c>
      <c r="AK62" s="68" t="str">
        <f>IFERROR(VLOOKUP(ADA$9,#REF!,99,FALSE),"")</f>
        <v/>
      </c>
      <c r="AL62" s="68" t="str">
        <f>IFERROR(VLOOKUP(AL$9,#REF!,99,FALSE),"")</f>
        <v/>
      </c>
      <c r="AM62" s="68" t="str">
        <f>IFERROR(VLOOKUP(AM$9,#REF!,99,FALSE),"")</f>
        <v/>
      </c>
      <c r="AN62" s="68" t="str">
        <f>IFERROR(VLOOKUP(AN$9,#REF!,99,FALSE),"")</f>
        <v/>
      </c>
      <c r="AO62" s="68" t="str">
        <f>IFERROR(VLOOKUP(AO$9,#REF!,99,FALSE),"")</f>
        <v/>
      </c>
      <c r="AP62" s="68" t="str">
        <f>IFERROR(VLOOKUP(AP$9,#REF!,99,FALSE),"")</f>
        <v/>
      </c>
      <c r="AQ62" s="71" t="e">
        <f>#REF!</f>
        <v>#REF!</v>
      </c>
      <c r="AR62" s="72"/>
      <c r="AS62" s="85" t="s">
        <v>112</v>
      </c>
      <c r="AT62" s="85"/>
      <c r="AU62" s="85"/>
    </row>
    <row r="63" spans="1:47" ht="11.1" customHeight="1">
      <c r="A63" s="87">
        <v>48</v>
      </c>
      <c r="B63" s="64" t="s">
        <v>33</v>
      </c>
      <c r="C63" s="103" t="s">
        <v>75</v>
      </c>
      <c r="D63" s="66">
        <v>1</v>
      </c>
      <c r="E63" s="68"/>
      <c r="F63" s="68">
        <v>1</v>
      </c>
      <c r="G63" s="68"/>
      <c r="H63" s="68">
        <v>1</v>
      </c>
      <c r="I63" s="68"/>
      <c r="J63" s="68">
        <v>1</v>
      </c>
      <c r="K63" s="68"/>
      <c r="L63" s="68">
        <v>1</v>
      </c>
      <c r="M63" s="68"/>
      <c r="N63" s="68">
        <v>1</v>
      </c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6" t="str">
        <f>IFERROR(VLOOKUP(Z$9,#REF!,101,FALSE),"")</f>
        <v/>
      </c>
      <c r="AA63" s="68" t="str">
        <f>IFERROR(VLOOKUP(AA$9,#REF!,101,FALSE),"")</f>
        <v/>
      </c>
      <c r="AB63" s="68" t="str">
        <f>IFERROR(VLOOKUP(AB$9,#REF!,101,FALSE),"")</f>
        <v/>
      </c>
      <c r="AC63" s="68" t="str">
        <f>IFERROR(VLOOKUP(AC$9,#REF!,101,FALSE),"")</f>
        <v/>
      </c>
      <c r="AD63" s="68" t="str">
        <f>IFERROR(VLOOKUP(AD$9,#REF!,101,FALSE),"")</f>
        <v/>
      </c>
      <c r="AE63" s="68" t="str">
        <f>IFERROR(VLOOKUP(AE$9,#REF!,101,FALSE),"")</f>
        <v/>
      </c>
      <c r="AF63" s="68" t="str">
        <f>IFERROR(VLOOKUP(AF$9,#REF!,101,FALSE),"")</f>
        <v/>
      </c>
      <c r="AG63" s="68" t="str">
        <f>IFERROR(VLOOKUP(AG$9,#REF!,101,FALSE),"")</f>
        <v/>
      </c>
      <c r="AH63" s="68" t="str">
        <f>IFERROR(VLOOKUP(AH$9,#REF!,101,FALSE),"")</f>
        <v/>
      </c>
      <c r="AI63" s="68" t="str">
        <f>IFERROR(VLOOKUP(AI$9,#REF!,101,FALSE),"")</f>
        <v/>
      </c>
      <c r="AJ63" s="68" t="str">
        <f>IFERROR(VLOOKUP(AJ$9,#REF!,101,FALSE),"")</f>
        <v/>
      </c>
      <c r="AK63" s="68" t="str">
        <f>IFERROR(VLOOKUP(ADA$9,#REF!,101,FALSE),"")</f>
        <v/>
      </c>
      <c r="AL63" s="68" t="str">
        <f>IFERROR(VLOOKUP(AL$9,#REF!,101,FALSE),"")</f>
        <v/>
      </c>
      <c r="AM63" s="68" t="str">
        <f>IFERROR(VLOOKUP(AM$9,#REF!,101,FALSE),"")</f>
        <v/>
      </c>
      <c r="AN63" s="68" t="str">
        <f>IFERROR(VLOOKUP(AN$9,#REF!,101,FALSE),"")</f>
        <v/>
      </c>
      <c r="AO63" s="68" t="str">
        <f>IFERROR(VLOOKUP(AO$9,#REF!,101,FALSE),"")</f>
        <v/>
      </c>
      <c r="AP63" s="68" t="str">
        <f>IFERROR(VLOOKUP(AP$9,#REF!,101,FALSE),"")</f>
        <v/>
      </c>
      <c r="AQ63" s="89"/>
      <c r="AR63" s="72"/>
      <c r="AS63" s="85" t="s">
        <v>33</v>
      </c>
      <c r="AT63" s="104" t="s">
        <v>113</v>
      </c>
      <c r="AU63" s="104" t="s">
        <v>113</v>
      </c>
    </row>
    <row r="64" spans="1:47" ht="11.1" customHeight="1">
      <c r="A64" s="87">
        <v>49</v>
      </c>
      <c r="B64" s="64" t="s">
        <v>41</v>
      </c>
      <c r="C64" s="103" t="s">
        <v>75</v>
      </c>
      <c r="D64" s="66">
        <v>1</v>
      </c>
      <c r="E64" s="68"/>
      <c r="F64" s="68">
        <v>1</v>
      </c>
      <c r="G64" s="68"/>
      <c r="H64" s="68">
        <v>1</v>
      </c>
      <c r="I64" s="68"/>
      <c r="J64" s="68">
        <v>1</v>
      </c>
      <c r="K64" s="68"/>
      <c r="L64" s="68">
        <v>1</v>
      </c>
      <c r="M64" s="68"/>
      <c r="N64" s="68">
        <v>1</v>
      </c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6" t="str">
        <f>IFERROR(VLOOKUP(Z$9,#REF!,100,FALSE),"")</f>
        <v/>
      </c>
      <c r="AA64" s="68" t="str">
        <f>IFERROR(VLOOKUP(AA$9,#REF!,100,FALSE),"")</f>
        <v/>
      </c>
      <c r="AB64" s="68" t="str">
        <f>IFERROR(VLOOKUP(AB$9,#REF!,100,FALSE),"")</f>
        <v/>
      </c>
      <c r="AC64" s="68" t="str">
        <f>IFERROR(VLOOKUP(AC$9,#REF!,100,FALSE),"")</f>
        <v/>
      </c>
      <c r="AD64" s="68" t="str">
        <f>IFERROR(VLOOKUP(AD$9,#REF!,100,FALSE),"")</f>
        <v/>
      </c>
      <c r="AE64" s="68" t="str">
        <f>IFERROR(VLOOKUP(AE$9,#REF!,100,FALSE),"")</f>
        <v/>
      </c>
      <c r="AF64" s="68" t="str">
        <f>IFERROR(VLOOKUP(AF$9,#REF!,100,FALSE),"")</f>
        <v/>
      </c>
      <c r="AG64" s="68" t="str">
        <f>IFERROR(VLOOKUP(AG$9,#REF!,100,FALSE),"")</f>
        <v/>
      </c>
      <c r="AH64" s="68" t="str">
        <f>IFERROR(VLOOKUP(AH$9,#REF!,100,FALSE),"")</f>
        <v/>
      </c>
      <c r="AI64" s="68" t="str">
        <f>IFERROR(VLOOKUP(AI$9,#REF!,100,FALSE),"")</f>
        <v/>
      </c>
      <c r="AJ64" s="68" t="str">
        <f>IFERROR(VLOOKUP(AJ$9,#REF!,100,FALSE),"")</f>
        <v/>
      </c>
      <c r="AK64" s="68" t="str">
        <f>IFERROR(VLOOKUP(ADA$9,#REF!,100,FALSE),"")</f>
        <v/>
      </c>
      <c r="AL64" s="68" t="str">
        <f>IFERROR(VLOOKUP(AL$9,#REF!,100,FALSE),"")</f>
        <v/>
      </c>
      <c r="AM64" s="68" t="str">
        <f>IFERROR(VLOOKUP(AM$9,#REF!,100,FALSE),"")</f>
        <v/>
      </c>
      <c r="AN64" s="68" t="str">
        <f>IFERROR(VLOOKUP(AN$9,#REF!,100,FALSE),"")</f>
        <v/>
      </c>
      <c r="AO64" s="68" t="str">
        <f>IFERROR(VLOOKUP(AO$9,#REF!,100,FALSE),"")</f>
        <v/>
      </c>
      <c r="AP64" s="68" t="str">
        <f>IFERROR(VLOOKUP(AP$9,#REF!,100,FALSE),"")</f>
        <v/>
      </c>
      <c r="AQ64" s="89"/>
      <c r="AR64" s="72"/>
      <c r="AS64" s="85" t="s">
        <v>41</v>
      </c>
      <c r="AT64" s="104" t="s">
        <v>113</v>
      </c>
      <c r="AU64" s="104" t="s">
        <v>113</v>
      </c>
    </row>
    <row r="65" spans="1:47" ht="11.1" customHeight="1">
      <c r="A65" s="87">
        <v>50</v>
      </c>
      <c r="B65" s="64" t="s">
        <v>42</v>
      </c>
      <c r="C65" s="90" t="s">
        <v>79</v>
      </c>
      <c r="D65" s="69">
        <v>0</v>
      </c>
      <c r="E65" s="70"/>
      <c r="F65" s="70">
        <v>0.6</v>
      </c>
      <c r="G65" s="70"/>
      <c r="H65" s="68">
        <v>0</v>
      </c>
      <c r="I65" s="70"/>
      <c r="J65" s="68">
        <v>0.7</v>
      </c>
      <c r="K65" s="70"/>
      <c r="L65" s="68">
        <v>0</v>
      </c>
      <c r="M65" s="70"/>
      <c r="N65" s="68">
        <v>0</v>
      </c>
      <c r="O65" s="70"/>
      <c r="P65" s="68"/>
      <c r="Q65" s="70"/>
      <c r="R65" s="68"/>
      <c r="S65" s="70"/>
      <c r="T65" s="68"/>
      <c r="U65" s="70"/>
      <c r="V65" s="68"/>
      <c r="W65" s="70"/>
      <c r="X65" s="68"/>
      <c r="Y65" s="70"/>
      <c r="Z65" s="66" t="str">
        <f>IFERROR(VLOOKUP(Z$9,#REF!,97,FALSE),"")</f>
        <v/>
      </c>
      <c r="AA65" s="68" t="str">
        <f>IFERROR(VLOOKUP(AA$9,#REF!,97,FALSE),"")</f>
        <v/>
      </c>
      <c r="AB65" s="68" t="str">
        <f>IFERROR(VLOOKUP(AB$9,#REF!,97,FALSE),"")</f>
        <v/>
      </c>
      <c r="AC65" s="68" t="str">
        <f>IFERROR(VLOOKUP(AC$9,#REF!,97,FALSE),"")</f>
        <v/>
      </c>
      <c r="AD65" s="68" t="str">
        <f>IFERROR(VLOOKUP(AD$9,#REF!,97,FALSE),"")</f>
        <v/>
      </c>
      <c r="AE65" s="68" t="str">
        <f>IFERROR(VLOOKUP(AE$9,#REF!,97,FALSE),"")</f>
        <v/>
      </c>
      <c r="AF65" s="68" t="str">
        <f>IFERROR(VLOOKUP(AF$9,#REF!,97,FALSE),"")</f>
        <v/>
      </c>
      <c r="AG65" s="68" t="str">
        <f>IFERROR(VLOOKUP(AG$9,#REF!,97,FALSE),"")</f>
        <v/>
      </c>
      <c r="AH65" s="68" t="str">
        <f>IFERROR(VLOOKUP(AH$9,#REF!,97,FALSE),"")</f>
        <v/>
      </c>
      <c r="AI65" s="68" t="str">
        <f>IFERROR(VLOOKUP(AI$9,#REF!,97,FALSE),"")</f>
        <v/>
      </c>
      <c r="AJ65" s="68" t="str">
        <f>IFERROR(VLOOKUP(AJ$9,#REF!,97,FALSE),"")</f>
        <v/>
      </c>
      <c r="AK65" s="68" t="str">
        <f>IFERROR(VLOOKUP(ADA$9,#REF!,97,FALSE),"")</f>
        <v/>
      </c>
      <c r="AL65" s="68" t="str">
        <f>IFERROR(VLOOKUP(AL$9,#REF!,97,FALSE),"")</f>
        <v/>
      </c>
      <c r="AM65" s="68" t="str">
        <f>IFERROR(VLOOKUP(AM$9,#REF!,97,FALSE),"")</f>
        <v/>
      </c>
      <c r="AN65" s="68" t="str">
        <f>IFERROR(VLOOKUP(AN$9,#REF!,97,FALSE),"")</f>
        <v/>
      </c>
      <c r="AO65" s="68" t="str">
        <f>IFERROR(VLOOKUP(AO$9,#REF!,97,FALSE),"")</f>
        <v/>
      </c>
      <c r="AP65" s="68" t="str">
        <f>IFERROR(VLOOKUP(AP$9,#REF!,97,FALSE),"")</f>
        <v/>
      </c>
      <c r="AQ65" s="71" t="e">
        <f>#REF!</f>
        <v>#REF!</v>
      </c>
      <c r="AR65" s="72"/>
      <c r="AS65" s="85" t="s">
        <v>42</v>
      </c>
      <c r="AT65" s="85"/>
      <c r="AU65" s="85"/>
    </row>
    <row r="66" spans="1:47" ht="11.1" customHeight="1" thickBot="1">
      <c r="A66" s="105">
        <v>51</v>
      </c>
      <c r="B66" s="106" t="s">
        <v>43</v>
      </c>
      <c r="C66" s="107" t="s">
        <v>79</v>
      </c>
      <c r="D66" s="108">
        <v>0</v>
      </c>
      <c r="E66" s="109"/>
      <c r="F66" s="109">
        <v>0</v>
      </c>
      <c r="G66" s="109"/>
      <c r="H66" s="110">
        <v>0</v>
      </c>
      <c r="I66" s="109"/>
      <c r="J66" s="110">
        <v>0</v>
      </c>
      <c r="K66" s="109"/>
      <c r="L66" s="110">
        <v>0</v>
      </c>
      <c r="M66" s="109"/>
      <c r="N66" s="110">
        <v>0</v>
      </c>
      <c r="O66" s="109"/>
      <c r="P66" s="110"/>
      <c r="Q66" s="109"/>
      <c r="R66" s="110"/>
      <c r="S66" s="109"/>
      <c r="T66" s="110"/>
      <c r="U66" s="109"/>
      <c r="V66" s="110"/>
      <c r="W66" s="109"/>
      <c r="X66" s="110"/>
      <c r="Y66" s="109"/>
      <c r="Z66" s="66" t="str">
        <f>IFERROR(VLOOKUP(Z$9,#REF!,98,FALSE),"")</f>
        <v/>
      </c>
      <c r="AA66" s="68" t="str">
        <f>IFERROR(VLOOKUP(AA$9,#REF!,98,FALSE),"")</f>
        <v/>
      </c>
      <c r="AB66" s="68" t="str">
        <f>IFERROR(VLOOKUP(AB$9,#REF!,98,FALSE),"")</f>
        <v/>
      </c>
      <c r="AC66" s="68" t="str">
        <f>IFERROR(VLOOKUP(AC$9,#REF!,98,FALSE),"")</f>
        <v/>
      </c>
      <c r="AD66" s="68" t="str">
        <f>IFERROR(VLOOKUP(AD$9,#REF!,98,FALSE),"")</f>
        <v/>
      </c>
      <c r="AE66" s="68" t="str">
        <f>IFERROR(VLOOKUP(AE$9,#REF!,98,FALSE),"")</f>
        <v/>
      </c>
      <c r="AF66" s="68" t="str">
        <f>IFERROR(VLOOKUP(AF$9,#REF!,98,FALSE),"")</f>
        <v/>
      </c>
      <c r="AG66" s="68" t="str">
        <f>IFERROR(VLOOKUP(AG$9,#REF!,98,FALSE),"")</f>
        <v/>
      </c>
      <c r="AH66" s="68" t="str">
        <f>IFERROR(VLOOKUP(AH$9,#REF!,98,FALSE),"")</f>
        <v/>
      </c>
      <c r="AI66" s="68" t="str">
        <f>IFERROR(VLOOKUP(AI$9,#REF!,98,FALSE),"")</f>
        <v/>
      </c>
      <c r="AJ66" s="68" t="str">
        <f>IFERROR(VLOOKUP(AJ$9,#REF!,98,FALSE),"")</f>
        <v/>
      </c>
      <c r="AK66" s="68" t="str">
        <f>IFERROR(VLOOKUP(ADA$9,#REF!,98,FALSE),"")</f>
        <v/>
      </c>
      <c r="AL66" s="68" t="str">
        <f>IFERROR(VLOOKUP(AL$9,#REF!,98,FALSE),"")</f>
        <v/>
      </c>
      <c r="AM66" s="68" t="str">
        <f>IFERROR(VLOOKUP(AM$9,#REF!,98,FALSE),"")</f>
        <v/>
      </c>
      <c r="AN66" s="68" t="str">
        <f>IFERROR(VLOOKUP(AN$9,#REF!,98,FALSE),"")</f>
        <v/>
      </c>
      <c r="AO66" s="68" t="str">
        <f>IFERROR(VLOOKUP(AO$9,#REF!,98,FALSE),"")</f>
        <v/>
      </c>
      <c r="AP66" s="68" t="str">
        <f>IFERROR(VLOOKUP(AP$9,#REF!,98,FALSE),"")</f>
        <v/>
      </c>
      <c r="AQ66" s="71" t="e">
        <f>#REF!</f>
        <v>#REF!</v>
      </c>
      <c r="AR66" s="72"/>
      <c r="AS66" s="85" t="s">
        <v>43</v>
      </c>
      <c r="AT66" s="85"/>
      <c r="AU66" s="85"/>
    </row>
    <row r="67" spans="1:47" ht="11.1" customHeight="1" thickBot="1">
      <c r="B67" s="111"/>
      <c r="C67" s="33"/>
      <c r="Z67" s="66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71"/>
      <c r="AR67" s="72"/>
    </row>
    <row r="68" spans="1:47" ht="11.1" customHeight="1" thickTop="1">
      <c r="A68" s="255"/>
      <c r="B68" s="255"/>
      <c r="C68" s="149"/>
      <c r="D68" s="149"/>
      <c r="E68" s="11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4"/>
      <c r="AA68" s="66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115"/>
      <c r="AR68" s="32"/>
      <c r="AS68" s="72"/>
    </row>
    <row r="69" spans="1:47" ht="11.1" customHeight="1" thickBot="1">
      <c r="A69" s="116" t="s">
        <v>89</v>
      </c>
      <c r="B69" s="117"/>
      <c r="C69" s="118" t="s">
        <v>76</v>
      </c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66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71"/>
      <c r="AR69" s="72"/>
      <c r="AT69" s="80" t="s">
        <v>105</v>
      </c>
      <c r="AU69" s="81" t="s">
        <v>106</v>
      </c>
    </row>
    <row r="70" spans="1:47" ht="11.1" customHeight="1">
      <c r="A70" s="82">
        <v>1</v>
      </c>
      <c r="B70" s="121" t="s">
        <v>61</v>
      </c>
      <c r="C70" s="83" t="s">
        <v>78</v>
      </c>
      <c r="D70" s="122" t="s">
        <v>381</v>
      </c>
      <c r="E70" s="67" t="e">
        <f t="shared" ref="E70:E75" si="14">D70/1000</f>
        <v>#VALUE!</v>
      </c>
      <c r="F70" s="123" t="s">
        <v>381</v>
      </c>
      <c r="G70" s="67" t="e">
        <f t="shared" ref="G70:Y75" si="15">F70/1000</f>
        <v>#VALUE!</v>
      </c>
      <c r="H70" s="123" t="s">
        <v>381</v>
      </c>
      <c r="I70" s="67" t="e">
        <f t="shared" ref="I70:I74" si="16">H70/1000</f>
        <v>#VALUE!</v>
      </c>
      <c r="J70" s="123" t="s">
        <v>381</v>
      </c>
      <c r="K70" s="67" t="e">
        <f t="shared" si="15"/>
        <v>#VALUE!</v>
      </c>
      <c r="L70" s="123" t="s">
        <v>381</v>
      </c>
      <c r="M70" s="67" t="e">
        <f t="shared" si="15"/>
        <v>#VALUE!</v>
      </c>
      <c r="N70" s="123" t="s">
        <v>381</v>
      </c>
      <c r="O70" s="67" t="e">
        <f t="shared" si="15"/>
        <v>#VALUE!</v>
      </c>
      <c r="P70" s="84"/>
      <c r="Q70" s="67">
        <f t="shared" ref="Q70:Q75" si="17">P70/1000</f>
        <v>0</v>
      </c>
      <c r="R70" s="123"/>
      <c r="S70" s="67">
        <f t="shared" si="15"/>
        <v>0</v>
      </c>
      <c r="T70" s="123"/>
      <c r="U70" s="67">
        <f t="shared" si="15"/>
        <v>0</v>
      </c>
      <c r="V70" s="123"/>
      <c r="W70" s="67">
        <f t="shared" si="15"/>
        <v>0</v>
      </c>
      <c r="X70" s="123"/>
      <c r="Y70" s="67">
        <f t="shared" si="15"/>
        <v>0</v>
      </c>
      <c r="Z70" s="66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2"/>
      <c r="AS70" s="85" t="s">
        <v>61</v>
      </c>
      <c r="AT70" s="85"/>
      <c r="AU70" s="85"/>
    </row>
    <row r="71" spans="1:47" ht="11.1" customHeight="1">
      <c r="A71" s="87">
        <v>2</v>
      </c>
      <c r="B71" s="124" t="s">
        <v>62</v>
      </c>
      <c r="C71" s="90" t="s">
        <v>78</v>
      </c>
      <c r="D71" s="91" t="s">
        <v>381</v>
      </c>
      <c r="E71" s="67" t="e">
        <f t="shared" si="14"/>
        <v>#VALUE!</v>
      </c>
      <c r="F71" s="92" t="s">
        <v>381</v>
      </c>
      <c r="G71" s="67" t="e">
        <f t="shared" si="15"/>
        <v>#VALUE!</v>
      </c>
      <c r="H71" s="92" t="s">
        <v>381</v>
      </c>
      <c r="I71" s="67" t="e">
        <f t="shared" si="16"/>
        <v>#VALUE!</v>
      </c>
      <c r="J71" s="92" t="s">
        <v>381</v>
      </c>
      <c r="K71" s="67" t="e">
        <f t="shared" si="15"/>
        <v>#VALUE!</v>
      </c>
      <c r="L71" s="92" t="s">
        <v>381</v>
      </c>
      <c r="M71" s="67" t="e">
        <f t="shared" si="15"/>
        <v>#VALUE!</v>
      </c>
      <c r="N71" s="92" t="s">
        <v>381</v>
      </c>
      <c r="O71" s="67" t="e">
        <f t="shared" si="15"/>
        <v>#VALUE!</v>
      </c>
      <c r="P71" s="68"/>
      <c r="Q71" s="67">
        <f t="shared" si="17"/>
        <v>0</v>
      </c>
      <c r="R71" s="92"/>
      <c r="S71" s="67">
        <f t="shared" si="15"/>
        <v>0</v>
      </c>
      <c r="T71" s="92"/>
      <c r="U71" s="67">
        <f t="shared" si="15"/>
        <v>0</v>
      </c>
      <c r="V71" s="92"/>
      <c r="W71" s="67">
        <f t="shared" si="15"/>
        <v>0</v>
      </c>
      <c r="X71" s="92"/>
      <c r="Y71" s="67">
        <f t="shared" si="15"/>
        <v>0</v>
      </c>
      <c r="Z71" s="66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2"/>
      <c r="AS71" s="85" t="s">
        <v>114</v>
      </c>
      <c r="AT71" s="85"/>
      <c r="AU71" s="85"/>
    </row>
    <row r="72" spans="1:47" ht="11.1" customHeight="1">
      <c r="A72" s="87">
        <v>3</v>
      </c>
      <c r="B72" s="124" t="s">
        <v>63</v>
      </c>
      <c r="C72" s="90" t="s">
        <v>78</v>
      </c>
      <c r="D72" s="95" t="s">
        <v>381</v>
      </c>
      <c r="E72" s="67" t="e">
        <f t="shared" si="14"/>
        <v>#VALUE!</v>
      </c>
      <c r="F72" s="96" t="s">
        <v>381</v>
      </c>
      <c r="G72" s="67" t="e">
        <f t="shared" si="15"/>
        <v>#VALUE!</v>
      </c>
      <c r="H72" s="96" t="s">
        <v>381</v>
      </c>
      <c r="I72" s="67" t="e">
        <f t="shared" si="16"/>
        <v>#VALUE!</v>
      </c>
      <c r="J72" s="96" t="s">
        <v>381</v>
      </c>
      <c r="K72" s="67" t="e">
        <f t="shared" si="15"/>
        <v>#VALUE!</v>
      </c>
      <c r="L72" s="96" t="s">
        <v>381</v>
      </c>
      <c r="M72" s="67" t="e">
        <f t="shared" si="15"/>
        <v>#VALUE!</v>
      </c>
      <c r="N72" s="96" t="s">
        <v>381</v>
      </c>
      <c r="O72" s="67" t="e">
        <f t="shared" si="15"/>
        <v>#VALUE!</v>
      </c>
      <c r="P72" s="68"/>
      <c r="Q72" s="67">
        <f t="shared" si="17"/>
        <v>0</v>
      </c>
      <c r="R72" s="96"/>
      <c r="S72" s="67">
        <f t="shared" si="15"/>
        <v>0</v>
      </c>
      <c r="T72" s="96"/>
      <c r="U72" s="67">
        <f t="shared" si="15"/>
        <v>0</v>
      </c>
      <c r="V72" s="96"/>
      <c r="W72" s="67">
        <f t="shared" si="15"/>
        <v>0</v>
      </c>
      <c r="X72" s="96"/>
      <c r="Y72" s="67">
        <f t="shared" si="15"/>
        <v>0</v>
      </c>
      <c r="Z72" s="66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2"/>
      <c r="AS72" s="85" t="s">
        <v>115</v>
      </c>
      <c r="AT72" s="85"/>
      <c r="AU72" s="85"/>
    </row>
    <row r="73" spans="1:47" ht="11.1" customHeight="1">
      <c r="A73" s="87">
        <v>4</v>
      </c>
      <c r="B73" s="124" t="s">
        <v>97</v>
      </c>
      <c r="C73" s="90" t="s">
        <v>78</v>
      </c>
      <c r="D73" s="91" t="s">
        <v>381</v>
      </c>
      <c r="E73" s="67" t="e">
        <f t="shared" si="14"/>
        <v>#VALUE!</v>
      </c>
      <c r="F73" s="92" t="s">
        <v>381</v>
      </c>
      <c r="G73" s="67" t="e">
        <f t="shared" si="15"/>
        <v>#VALUE!</v>
      </c>
      <c r="H73" s="92" t="s">
        <v>381</v>
      </c>
      <c r="I73" s="67" t="e">
        <f t="shared" si="16"/>
        <v>#VALUE!</v>
      </c>
      <c r="J73" s="92" t="s">
        <v>381</v>
      </c>
      <c r="K73" s="67" t="e">
        <f t="shared" si="15"/>
        <v>#VALUE!</v>
      </c>
      <c r="L73" s="92" t="s">
        <v>381</v>
      </c>
      <c r="M73" s="67" t="e">
        <f t="shared" si="15"/>
        <v>#VALUE!</v>
      </c>
      <c r="N73" s="92" t="s">
        <v>381</v>
      </c>
      <c r="O73" s="67" t="e">
        <f t="shared" si="15"/>
        <v>#VALUE!</v>
      </c>
      <c r="P73" s="68"/>
      <c r="Q73" s="67">
        <f t="shared" si="17"/>
        <v>0</v>
      </c>
      <c r="R73" s="92"/>
      <c r="S73" s="67">
        <f t="shared" si="15"/>
        <v>0</v>
      </c>
      <c r="T73" s="92"/>
      <c r="U73" s="67">
        <f t="shared" si="15"/>
        <v>0</v>
      </c>
      <c r="V73" s="92"/>
      <c r="W73" s="67">
        <f t="shared" si="15"/>
        <v>0</v>
      </c>
      <c r="X73" s="92"/>
      <c r="Y73" s="67">
        <f t="shared" si="15"/>
        <v>0</v>
      </c>
      <c r="Z73" s="66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2"/>
      <c r="AS73" s="85" t="s">
        <v>116</v>
      </c>
      <c r="AT73" s="85"/>
      <c r="AU73" s="85"/>
    </row>
    <row r="74" spans="1:47" ht="11.1" customHeight="1">
      <c r="A74" s="87">
        <v>5</v>
      </c>
      <c r="B74" s="124" t="s">
        <v>49</v>
      </c>
      <c r="C74" s="90" t="s">
        <v>78</v>
      </c>
      <c r="D74" s="95" t="s">
        <v>381</v>
      </c>
      <c r="E74" s="67" t="e">
        <f t="shared" si="14"/>
        <v>#VALUE!</v>
      </c>
      <c r="F74" s="96" t="s">
        <v>381</v>
      </c>
      <c r="G74" s="67" t="e">
        <f t="shared" si="15"/>
        <v>#VALUE!</v>
      </c>
      <c r="H74" s="96" t="s">
        <v>381</v>
      </c>
      <c r="I74" s="67" t="e">
        <f t="shared" si="16"/>
        <v>#VALUE!</v>
      </c>
      <c r="J74" s="96" t="s">
        <v>381</v>
      </c>
      <c r="K74" s="67" t="e">
        <f t="shared" si="15"/>
        <v>#VALUE!</v>
      </c>
      <c r="L74" s="96" t="s">
        <v>381</v>
      </c>
      <c r="M74" s="67" t="e">
        <f t="shared" si="15"/>
        <v>#VALUE!</v>
      </c>
      <c r="N74" s="96" t="s">
        <v>381</v>
      </c>
      <c r="O74" s="67" t="e">
        <f t="shared" si="15"/>
        <v>#VALUE!</v>
      </c>
      <c r="P74" s="68"/>
      <c r="Q74" s="67">
        <f t="shared" si="17"/>
        <v>0</v>
      </c>
      <c r="R74" s="96"/>
      <c r="S74" s="67">
        <f t="shared" si="15"/>
        <v>0</v>
      </c>
      <c r="T74" s="96"/>
      <c r="U74" s="67">
        <f t="shared" si="15"/>
        <v>0</v>
      </c>
      <c r="V74" s="96"/>
      <c r="W74" s="67">
        <f t="shared" si="15"/>
        <v>0</v>
      </c>
      <c r="X74" s="96"/>
      <c r="Y74" s="67">
        <f t="shared" si="15"/>
        <v>0</v>
      </c>
      <c r="Z74" s="66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2"/>
      <c r="AS74" s="85" t="s">
        <v>49</v>
      </c>
      <c r="AT74" s="85"/>
      <c r="AU74" s="85"/>
    </row>
    <row r="75" spans="1:47" ht="11.1" customHeight="1">
      <c r="A75" s="87">
        <v>6</v>
      </c>
      <c r="B75" s="124" t="s">
        <v>96</v>
      </c>
      <c r="C75" s="90" t="s">
        <v>78</v>
      </c>
      <c r="D75" s="95" t="s">
        <v>381</v>
      </c>
      <c r="E75" s="67" t="e">
        <f t="shared" si="14"/>
        <v>#VALUE!</v>
      </c>
      <c r="F75" s="96" t="s">
        <v>381</v>
      </c>
      <c r="G75" s="67" t="e">
        <f t="shared" si="15"/>
        <v>#VALUE!</v>
      </c>
      <c r="H75" s="96" t="s">
        <v>381</v>
      </c>
      <c r="I75" s="67" t="e">
        <f>H75/1000</f>
        <v>#VALUE!</v>
      </c>
      <c r="J75" s="96" t="s">
        <v>381</v>
      </c>
      <c r="K75" s="67" t="e">
        <f>J75/1000</f>
        <v>#VALUE!</v>
      </c>
      <c r="L75" s="96" t="s">
        <v>381</v>
      </c>
      <c r="M75" s="67" t="e">
        <f>L75/1000</f>
        <v>#VALUE!</v>
      </c>
      <c r="N75" s="96" t="s">
        <v>381</v>
      </c>
      <c r="O75" s="67" t="e">
        <f>N75/1000</f>
        <v>#VALUE!</v>
      </c>
      <c r="P75" s="68"/>
      <c r="Q75" s="67">
        <f t="shared" si="17"/>
        <v>0</v>
      </c>
      <c r="R75" s="96"/>
      <c r="S75" s="67">
        <f>R75/1000</f>
        <v>0</v>
      </c>
      <c r="T75" s="96"/>
      <c r="U75" s="67">
        <f>T75/1000</f>
        <v>0</v>
      </c>
      <c r="V75" s="96"/>
      <c r="W75" s="67">
        <f>V75/1000</f>
        <v>0</v>
      </c>
      <c r="X75" s="96"/>
      <c r="Y75" s="67">
        <f>X75/1000</f>
        <v>0</v>
      </c>
      <c r="Z75" s="66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2"/>
      <c r="AS75" s="85" t="s">
        <v>117</v>
      </c>
      <c r="AT75" s="85"/>
      <c r="AU75" s="85"/>
    </row>
    <row r="76" spans="1:47" ht="11.1" customHeight="1">
      <c r="A76" s="87">
        <v>7</v>
      </c>
      <c r="B76" s="125" t="s">
        <v>50</v>
      </c>
      <c r="C76" s="90" t="s">
        <v>78</v>
      </c>
      <c r="D76" s="66"/>
      <c r="E76" s="66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6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2"/>
      <c r="AS76" s="85" t="s">
        <v>50</v>
      </c>
      <c r="AT76" s="85"/>
      <c r="AU76" s="85"/>
    </row>
    <row r="77" spans="1:47" ht="11.1" customHeight="1">
      <c r="A77" s="87">
        <v>8</v>
      </c>
      <c r="B77" s="125" t="s">
        <v>51</v>
      </c>
      <c r="C77" s="90" t="s">
        <v>78</v>
      </c>
      <c r="D77" s="66"/>
      <c r="E77" s="66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6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2"/>
      <c r="AS77" s="85" t="s">
        <v>51</v>
      </c>
      <c r="AT77" s="85"/>
      <c r="AU77" s="85"/>
    </row>
    <row r="78" spans="1:47" ht="11.1" customHeight="1">
      <c r="A78" s="87">
        <v>9</v>
      </c>
      <c r="B78" s="124" t="s">
        <v>52</v>
      </c>
      <c r="C78" s="90" t="s">
        <v>78</v>
      </c>
      <c r="D78" s="95" t="s">
        <v>381</v>
      </c>
      <c r="E78" s="95"/>
      <c r="F78" s="96" t="s">
        <v>381</v>
      </c>
      <c r="G78" s="96"/>
      <c r="H78" s="96" t="s">
        <v>381</v>
      </c>
      <c r="I78" s="96"/>
      <c r="J78" s="96" t="s">
        <v>381</v>
      </c>
      <c r="K78" s="96"/>
      <c r="L78" s="96" t="s">
        <v>381</v>
      </c>
      <c r="M78" s="96"/>
      <c r="N78" s="96" t="s">
        <v>381</v>
      </c>
      <c r="O78" s="96"/>
      <c r="P78" s="68"/>
      <c r="Q78" s="96"/>
      <c r="R78" s="96"/>
      <c r="S78" s="96"/>
      <c r="T78" s="96"/>
      <c r="U78" s="96"/>
      <c r="V78" s="96"/>
      <c r="W78" s="96"/>
      <c r="X78" s="96"/>
      <c r="Y78" s="96"/>
      <c r="Z78" s="66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2"/>
      <c r="AS78" s="85" t="s">
        <v>52</v>
      </c>
      <c r="AT78" s="85"/>
      <c r="AU78" s="85"/>
    </row>
    <row r="79" spans="1:47" ht="11.1" customHeight="1">
      <c r="A79" s="87">
        <v>10</v>
      </c>
      <c r="B79" s="124" t="s">
        <v>53</v>
      </c>
      <c r="C79" s="90" t="s">
        <v>78</v>
      </c>
      <c r="D79" s="95" t="s">
        <v>381</v>
      </c>
      <c r="E79" s="95"/>
      <c r="F79" s="96" t="s">
        <v>381</v>
      </c>
      <c r="G79" s="96"/>
      <c r="H79" s="96" t="s">
        <v>381</v>
      </c>
      <c r="I79" s="96"/>
      <c r="J79" s="96" t="s">
        <v>381</v>
      </c>
      <c r="K79" s="96"/>
      <c r="L79" s="96" t="s">
        <v>381</v>
      </c>
      <c r="M79" s="96"/>
      <c r="N79" s="96" t="s">
        <v>381</v>
      </c>
      <c r="O79" s="96"/>
      <c r="P79" s="68"/>
      <c r="Q79" s="96"/>
      <c r="R79" s="96"/>
      <c r="S79" s="96"/>
      <c r="T79" s="96"/>
      <c r="U79" s="96"/>
      <c r="V79" s="96"/>
      <c r="W79" s="96"/>
      <c r="X79" s="96"/>
      <c r="Y79" s="96"/>
      <c r="Z79" s="66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2"/>
      <c r="AS79" s="85" t="s">
        <v>53</v>
      </c>
      <c r="AT79" s="85"/>
      <c r="AU79" s="85"/>
    </row>
    <row r="80" spans="1:47" ht="11.1" customHeight="1">
      <c r="A80" s="87">
        <v>11</v>
      </c>
      <c r="B80" s="124" t="s">
        <v>94</v>
      </c>
      <c r="C80" s="103" t="s">
        <v>75</v>
      </c>
      <c r="D80" s="69" t="s">
        <v>381</v>
      </c>
      <c r="E80" s="69"/>
      <c r="F80" s="70" t="s">
        <v>381</v>
      </c>
      <c r="G80" s="70"/>
      <c r="H80" s="70" t="s">
        <v>381</v>
      </c>
      <c r="I80" s="70"/>
      <c r="J80" s="70" t="s">
        <v>381</v>
      </c>
      <c r="K80" s="70"/>
      <c r="L80" s="70" t="s">
        <v>381</v>
      </c>
      <c r="M80" s="70"/>
      <c r="N80" s="70" t="s">
        <v>381</v>
      </c>
      <c r="O80" s="70"/>
      <c r="P80" s="68"/>
      <c r="Q80" s="70"/>
      <c r="R80" s="70"/>
      <c r="S80" s="70"/>
      <c r="T80" s="70"/>
      <c r="U80" s="70"/>
      <c r="V80" s="70"/>
      <c r="W80" s="70"/>
      <c r="X80" s="70"/>
      <c r="Y80" s="70"/>
      <c r="Z80" s="66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2"/>
      <c r="AS80" s="85" t="s">
        <v>94</v>
      </c>
      <c r="AT80" s="85"/>
      <c r="AU80" s="85"/>
    </row>
    <row r="81" spans="1:47" ht="11.1" customHeight="1">
      <c r="A81" s="87">
        <v>12</v>
      </c>
      <c r="B81" s="124" t="s">
        <v>54</v>
      </c>
      <c r="C81" s="90" t="s">
        <v>78</v>
      </c>
      <c r="D81" s="69">
        <v>0.6</v>
      </c>
      <c r="E81" s="69"/>
      <c r="F81" s="70">
        <v>0.6</v>
      </c>
      <c r="G81" s="70"/>
      <c r="H81" s="70">
        <v>0.8</v>
      </c>
      <c r="I81" s="70"/>
      <c r="J81" s="70">
        <v>0.6</v>
      </c>
      <c r="K81" s="70"/>
      <c r="L81" s="70">
        <v>0.6</v>
      </c>
      <c r="M81" s="70"/>
      <c r="N81" s="70">
        <v>0.6</v>
      </c>
      <c r="O81" s="70"/>
      <c r="P81" s="68"/>
      <c r="Q81" s="70"/>
      <c r="R81" s="70"/>
      <c r="S81" s="70"/>
      <c r="T81" s="70"/>
      <c r="U81" s="70"/>
      <c r="V81" s="70"/>
      <c r="W81" s="70"/>
      <c r="X81" s="70"/>
      <c r="Y81" s="70"/>
      <c r="Z81" s="66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2"/>
      <c r="AS81" s="85" t="s">
        <v>54</v>
      </c>
      <c r="AT81" s="85"/>
      <c r="AU81" s="85"/>
    </row>
    <row r="82" spans="1:47" ht="11.1" customHeight="1">
      <c r="A82" s="87">
        <v>13</v>
      </c>
      <c r="B82" s="124" t="s">
        <v>64</v>
      </c>
      <c r="C82" s="90" t="s">
        <v>78</v>
      </c>
      <c r="D82" s="69">
        <v>5.6083701000000001</v>
      </c>
      <c r="E82" s="69"/>
      <c r="F82" s="70">
        <v>8.7378964999999997</v>
      </c>
      <c r="G82" s="70"/>
      <c r="H82" s="70">
        <v>5.4885270000000004</v>
      </c>
      <c r="I82" s="70"/>
      <c r="J82" s="70">
        <v>5.3569523000000006</v>
      </c>
      <c r="K82" s="70"/>
      <c r="L82" s="70">
        <v>12.1949346</v>
      </c>
      <c r="M82" s="70"/>
      <c r="N82" s="70">
        <v>12.300282599999999</v>
      </c>
      <c r="O82" s="70"/>
      <c r="P82" s="68"/>
      <c r="Q82" s="70"/>
      <c r="R82" s="70"/>
      <c r="S82" s="70"/>
      <c r="T82" s="70"/>
      <c r="U82" s="70"/>
      <c r="V82" s="70"/>
      <c r="W82" s="70"/>
      <c r="X82" s="70"/>
      <c r="Y82" s="70"/>
      <c r="Z82" s="66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2"/>
      <c r="AS82" s="85" t="s">
        <v>36</v>
      </c>
      <c r="AT82" s="85"/>
      <c r="AU82" s="85"/>
    </row>
    <row r="83" spans="1:47" ht="11.1" customHeight="1">
      <c r="A83" s="87">
        <v>14</v>
      </c>
      <c r="B83" s="124" t="s">
        <v>65</v>
      </c>
      <c r="C83" s="90" t="s">
        <v>78</v>
      </c>
      <c r="D83" s="95" t="s">
        <v>381</v>
      </c>
      <c r="E83" s="173" t="e">
        <f t="shared" ref="E83" si="18">D83/1000</f>
        <v>#VALUE!</v>
      </c>
      <c r="F83" s="96" t="s">
        <v>381</v>
      </c>
      <c r="G83" s="173" t="e">
        <f t="shared" ref="G83" si="19">F83/1000</f>
        <v>#VALUE!</v>
      </c>
      <c r="H83" s="96" t="s">
        <v>381</v>
      </c>
      <c r="I83" s="173" t="e">
        <f t="shared" ref="I83" si="20">H83/1000</f>
        <v>#VALUE!</v>
      </c>
      <c r="J83" s="96" t="s">
        <v>381</v>
      </c>
      <c r="K83" s="173" t="e">
        <f t="shared" ref="K83" si="21">J83/1000</f>
        <v>#VALUE!</v>
      </c>
      <c r="L83" s="96" t="s">
        <v>381</v>
      </c>
      <c r="M83" s="173" t="e">
        <f t="shared" ref="M83" si="22">L83/1000</f>
        <v>#VALUE!</v>
      </c>
      <c r="N83" s="96" t="s">
        <v>381</v>
      </c>
      <c r="O83" s="173" t="e">
        <f t="shared" ref="O83" si="23">N83/1000</f>
        <v>#VALUE!</v>
      </c>
      <c r="P83" s="68"/>
      <c r="Q83" s="173">
        <f t="shared" ref="Q83" si="24">P83/1000</f>
        <v>0</v>
      </c>
      <c r="R83" s="96"/>
      <c r="S83" s="173">
        <f t="shared" ref="S83" si="25">R83/1000</f>
        <v>0</v>
      </c>
      <c r="T83" s="96"/>
      <c r="U83" s="173">
        <f t="shared" ref="U83" si="26">T83/1000</f>
        <v>0</v>
      </c>
      <c r="V83" s="96"/>
      <c r="W83" s="173">
        <f t="shared" ref="W83" si="27">V83/1000</f>
        <v>0</v>
      </c>
      <c r="X83" s="96"/>
      <c r="Y83" s="173">
        <f t="shared" ref="Y83" si="28">X83/1000</f>
        <v>0</v>
      </c>
      <c r="Z83" s="66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2"/>
      <c r="AS83" s="85" t="s">
        <v>34</v>
      </c>
      <c r="AT83" s="85"/>
      <c r="AU83" s="85"/>
    </row>
    <row r="84" spans="1:47" ht="11.1" customHeight="1">
      <c r="A84" s="87">
        <v>15</v>
      </c>
      <c r="B84" s="124" t="s">
        <v>55</v>
      </c>
      <c r="C84" s="90" t="s">
        <v>78</v>
      </c>
      <c r="D84" s="69">
        <v>1.8</v>
      </c>
      <c r="E84" s="69"/>
      <c r="F84" s="70">
        <v>1.5</v>
      </c>
      <c r="G84" s="70"/>
      <c r="H84" s="70">
        <v>2.1</v>
      </c>
      <c r="I84" s="70"/>
      <c r="J84" s="70">
        <v>1.8</v>
      </c>
      <c r="K84" s="70"/>
      <c r="L84" s="70">
        <v>1.1000000000000001</v>
      </c>
      <c r="M84" s="70"/>
      <c r="N84" s="70">
        <v>1.2</v>
      </c>
      <c r="O84" s="70"/>
      <c r="P84" s="68"/>
      <c r="Q84" s="70"/>
      <c r="R84" s="70"/>
      <c r="S84" s="70"/>
      <c r="T84" s="70"/>
      <c r="U84" s="70"/>
      <c r="V84" s="70"/>
      <c r="W84" s="70"/>
      <c r="X84" s="70"/>
      <c r="Y84" s="70"/>
      <c r="Z84" s="66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2"/>
      <c r="AS84" s="85" t="s">
        <v>55</v>
      </c>
      <c r="AT84" s="85"/>
      <c r="AU84" s="85"/>
    </row>
    <row r="85" spans="1:47" ht="11.1" customHeight="1">
      <c r="A85" s="87">
        <v>16</v>
      </c>
      <c r="B85" s="124" t="s">
        <v>95</v>
      </c>
      <c r="C85" s="90" t="s">
        <v>78</v>
      </c>
      <c r="D85" s="95" t="s">
        <v>381</v>
      </c>
      <c r="E85" s="95"/>
      <c r="F85" s="96" t="s">
        <v>381</v>
      </c>
      <c r="G85" s="96"/>
      <c r="H85" s="96" t="s">
        <v>381</v>
      </c>
      <c r="I85" s="96"/>
      <c r="J85" s="96" t="s">
        <v>381</v>
      </c>
      <c r="K85" s="96"/>
      <c r="L85" s="96" t="s">
        <v>381</v>
      </c>
      <c r="M85" s="96"/>
      <c r="N85" s="96" t="s">
        <v>381</v>
      </c>
      <c r="O85" s="96"/>
      <c r="P85" s="68"/>
      <c r="Q85" s="96"/>
      <c r="R85" s="96"/>
      <c r="S85" s="96"/>
      <c r="T85" s="96"/>
      <c r="U85" s="96"/>
      <c r="V85" s="96"/>
      <c r="W85" s="96"/>
      <c r="X85" s="96"/>
      <c r="Y85" s="96"/>
      <c r="Z85" s="66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2"/>
      <c r="AS85" s="85" t="s">
        <v>118</v>
      </c>
      <c r="AT85" s="85"/>
      <c r="AU85" s="85"/>
    </row>
    <row r="86" spans="1:47" ht="11.1" customHeight="1">
      <c r="A86" s="87">
        <v>17</v>
      </c>
      <c r="B86" s="124" t="s">
        <v>66</v>
      </c>
      <c r="C86" s="90" t="s">
        <v>78</v>
      </c>
      <c r="D86" s="95" t="s">
        <v>381</v>
      </c>
      <c r="E86" s="95"/>
      <c r="F86" s="96" t="s">
        <v>381</v>
      </c>
      <c r="G86" s="96"/>
      <c r="H86" s="96" t="s">
        <v>381</v>
      </c>
      <c r="I86" s="96"/>
      <c r="J86" s="96" t="s">
        <v>381</v>
      </c>
      <c r="K86" s="96"/>
      <c r="L86" s="96" t="s">
        <v>381</v>
      </c>
      <c r="M86" s="96"/>
      <c r="N86" s="96" t="s">
        <v>381</v>
      </c>
      <c r="O86" s="96"/>
      <c r="P86" s="68"/>
      <c r="Q86" s="96"/>
      <c r="R86" s="96"/>
      <c r="S86" s="96"/>
      <c r="T86" s="96"/>
      <c r="U86" s="96"/>
      <c r="V86" s="96"/>
      <c r="W86" s="96"/>
      <c r="X86" s="96"/>
      <c r="Y86" s="96"/>
      <c r="Z86" s="66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2"/>
      <c r="AS86" s="85" t="s">
        <v>119</v>
      </c>
      <c r="AT86" s="85"/>
      <c r="AU86" s="85"/>
    </row>
    <row r="87" spans="1:47" ht="11.1" customHeight="1">
      <c r="A87" s="87">
        <v>18</v>
      </c>
      <c r="B87" s="124" t="s">
        <v>67</v>
      </c>
      <c r="C87" s="90" t="s">
        <v>78</v>
      </c>
      <c r="D87" s="69" t="s">
        <v>381</v>
      </c>
      <c r="E87" s="69"/>
      <c r="F87" s="70" t="s">
        <v>381</v>
      </c>
      <c r="G87" s="70"/>
      <c r="H87" s="70" t="s">
        <v>381</v>
      </c>
      <c r="I87" s="70"/>
      <c r="J87" s="70" t="s">
        <v>381</v>
      </c>
      <c r="K87" s="70"/>
      <c r="L87" s="70" t="s">
        <v>381</v>
      </c>
      <c r="M87" s="70"/>
      <c r="N87" s="70" t="s">
        <v>381</v>
      </c>
      <c r="O87" s="70"/>
      <c r="P87" s="68"/>
      <c r="Q87" s="70"/>
      <c r="R87" s="70"/>
      <c r="S87" s="70"/>
      <c r="T87" s="70"/>
      <c r="U87" s="70"/>
      <c r="V87" s="70"/>
      <c r="W87" s="70"/>
      <c r="X87" s="70"/>
      <c r="Y87" s="70"/>
      <c r="Z87" s="66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2"/>
      <c r="AS87" s="85" t="s">
        <v>120</v>
      </c>
      <c r="AT87" s="85"/>
      <c r="AU87" s="85"/>
    </row>
    <row r="88" spans="1:47" ht="11.1" customHeight="1">
      <c r="A88" s="87">
        <v>19</v>
      </c>
      <c r="B88" s="124" t="s">
        <v>98</v>
      </c>
      <c r="C88" s="103" t="s">
        <v>75</v>
      </c>
      <c r="D88" s="66" t="s">
        <v>381</v>
      </c>
      <c r="E88" s="66"/>
      <c r="F88" s="68" t="s">
        <v>381</v>
      </c>
      <c r="G88" s="68"/>
      <c r="H88" s="68" t="s">
        <v>381</v>
      </c>
      <c r="I88" s="68"/>
      <c r="J88" s="68" t="s">
        <v>381</v>
      </c>
      <c r="K88" s="68"/>
      <c r="L88" s="68" t="s">
        <v>381</v>
      </c>
      <c r="M88" s="68"/>
      <c r="N88" s="68" t="s">
        <v>381</v>
      </c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6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2"/>
      <c r="AS88" s="85" t="s">
        <v>121</v>
      </c>
      <c r="AT88" s="85"/>
      <c r="AU88" s="85"/>
    </row>
    <row r="89" spans="1:47" ht="11.1" customHeight="1">
      <c r="A89" s="87">
        <v>20</v>
      </c>
      <c r="B89" s="124" t="s">
        <v>56</v>
      </c>
      <c r="C89" s="90" t="s">
        <v>78</v>
      </c>
      <c r="D89" s="66">
        <v>38</v>
      </c>
      <c r="E89" s="66"/>
      <c r="F89" s="68">
        <v>41</v>
      </c>
      <c r="G89" s="68"/>
      <c r="H89" s="68">
        <v>34</v>
      </c>
      <c r="I89" s="68"/>
      <c r="J89" s="68">
        <v>34</v>
      </c>
      <c r="K89" s="68"/>
      <c r="L89" s="68">
        <v>41</v>
      </c>
      <c r="M89" s="68"/>
      <c r="N89" s="68">
        <v>44</v>
      </c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6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2"/>
      <c r="AS89" s="85" t="s">
        <v>56</v>
      </c>
      <c r="AT89" s="85"/>
      <c r="AU89" s="85"/>
    </row>
    <row r="90" spans="1:47" ht="11.1" customHeight="1">
      <c r="A90" s="87">
        <v>21</v>
      </c>
      <c r="B90" s="124" t="s">
        <v>43</v>
      </c>
      <c r="C90" s="127" t="s">
        <v>91</v>
      </c>
      <c r="D90" s="69">
        <v>0</v>
      </c>
      <c r="E90" s="69"/>
      <c r="F90" s="70">
        <v>0</v>
      </c>
      <c r="G90" s="70"/>
      <c r="H90" s="70">
        <v>0</v>
      </c>
      <c r="I90" s="70"/>
      <c r="J90" s="70">
        <v>0</v>
      </c>
      <c r="K90" s="70"/>
      <c r="L90" s="70">
        <v>0</v>
      </c>
      <c r="M90" s="70"/>
      <c r="N90" s="70">
        <v>0</v>
      </c>
      <c r="O90" s="70"/>
      <c r="P90" s="68"/>
      <c r="Q90" s="70"/>
      <c r="R90" s="70"/>
      <c r="S90" s="70"/>
      <c r="T90" s="70"/>
      <c r="U90" s="70"/>
      <c r="V90" s="70"/>
      <c r="W90" s="70"/>
      <c r="X90" s="70"/>
      <c r="Y90" s="70"/>
      <c r="Z90" s="66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2"/>
      <c r="AS90" s="85" t="s">
        <v>43</v>
      </c>
      <c r="AT90" s="85"/>
      <c r="AU90" s="85"/>
    </row>
    <row r="91" spans="1:47" ht="11.1" customHeight="1">
      <c r="A91" s="87">
        <v>22</v>
      </c>
      <c r="B91" s="124" t="s">
        <v>103</v>
      </c>
      <c r="C91" s="103" t="s">
        <v>75</v>
      </c>
      <c r="D91" s="69">
        <v>7.5</v>
      </c>
      <c r="E91" s="69"/>
      <c r="F91" s="70">
        <v>7.5</v>
      </c>
      <c r="G91" s="70"/>
      <c r="H91" s="70">
        <v>7.4</v>
      </c>
      <c r="I91" s="70"/>
      <c r="J91" s="70">
        <v>6.9</v>
      </c>
      <c r="K91" s="70"/>
      <c r="L91" s="70">
        <v>7.3</v>
      </c>
      <c r="M91" s="70"/>
      <c r="N91" s="70">
        <v>7.1</v>
      </c>
      <c r="O91" s="70"/>
      <c r="P91" s="68"/>
      <c r="Q91" s="70"/>
      <c r="R91" s="70"/>
      <c r="S91" s="70"/>
      <c r="T91" s="70"/>
      <c r="U91" s="70"/>
      <c r="V91" s="70"/>
      <c r="W91" s="70"/>
      <c r="X91" s="70"/>
      <c r="Y91" s="70"/>
      <c r="Z91" s="66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2"/>
      <c r="AS91" s="85" t="s">
        <v>112</v>
      </c>
      <c r="AT91" s="85"/>
      <c r="AU91" s="85"/>
    </row>
    <row r="92" spans="1:47" ht="11.1" customHeight="1">
      <c r="A92" s="87">
        <v>23</v>
      </c>
      <c r="B92" s="124" t="s">
        <v>57</v>
      </c>
      <c r="C92" s="103" t="s">
        <v>75</v>
      </c>
      <c r="D92" s="69">
        <v>-3.0023511264174183</v>
      </c>
      <c r="E92" s="69"/>
      <c r="F92" s="70">
        <v>-2.4700617619158183</v>
      </c>
      <c r="G92" s="70"/>
      <c r="H92" s="70">
        <v>-2.9013523420693583</v>
      </c>
      <c r="I92" s="70"/>
      <c r="J92" s="70">
        <v>-3.3804903026286959</v>
      </c>
      <c r="K92" s="70"/>
      <c r="L92" s="70">
        <v>-2.4490334998299619</v>
      </c>
      <c r="M92" s="70"/>
      <c r="N92" s="70">
        <v>-2.6110783083551832</v>
      </c>
      <c r="O92" s="70"/>
      <c r="P92" s="68"/>
      <c r="Q92" s="70"/>
      <c r="R92" s="70"/>
      <c r="S92" s="70"/>
      <c r="T92" s="70"/>
      <c r="U92" s="70"/>
      <c r="V92" s="70"/>
      <c r="W92" s="70"/>
      <c r="X92" s="70"/>
      <c r="Y92" s="70"/>
      <c r="Z92" s="66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2"/>
      <c r="AS92" s="85" t="s">
        <v>57</v>
      </c>
      <c r="AT92" s="85"/>
      <c r="AU92" s="85"/>
    </row>
    <row r="93" spans="1:47" ht="11.1" customHeight="1">
      <c r="A93" s="87">
        <v>24</v>
      </c>
      <c r="B93" s="128" t="s">
        <v>58</v>
      </c>
      <c r="C93" s="129" t="s">
        <v>92</v>
      </c>
      <c r="D93" s="66" t="s">
        <v>381</v>
      </c>
      <c r="E93" s="66"/>
      <c r="F93" s="68" t="s">
        <v>381</v>
      </c>
      <c r="G93" s="68"/>
      <c r="H93" s="68" t="s">
        <v>381</v>
      </c>
      <c r="I93" s="68"/>
      <c r="J93" s="68" t="s">
        <v>381</v>
      </c>
      <c r="K93" s="68"/>
      <c r="L93" s="68" t="s">
        <v>381</v>
      </c>
      <c r="M93" s="68"/>
      <c r="N93" s="68" t="s">
        <v>381</v>
      </c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6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2"/>
      <c r="AS93" s="85" t="s">
        <v>58</v>
      </c>
      <c r="AT93" s="85"/>
      <c r="AU93" s="85"/>
    </row>
    <row r="94" spans="1:47" ht="11.1" customHeight="1">
      <c r="A94" s="87">
        <v>25</v>
      </c>
      <c r="B94" s="124" t="s">
        <v>104</v>
      </c>
      <c r="C94" s="90" t="s">
        <v>78</v>
      </c>
      <c r="D94" s="95" t="s">
        <v>381</v>
      </c>
      <c r="E94" s="95"/>
      <c r="F94" s="96" t="s">
        <v>381</v>
      </c>
      <c r="G94" s="96"/>
      <c r="H94" s="96" t="s">
        <v>381</v>
      </c>
      <c r="I94" s="96"/>
      <c r="J94" s="96" t="s">
        <v>381</v>
      </c>
      <c r="K94" s="96"/>
      <c r="L94" s="96" t="s">
        <v>381</v>
      </c>
      <c r="M94" s="96"/>
      <c r="N94" s="96" t="s">
        <v>381</v>
      </c>
      <c r="O94" s="96"/>
      <c r="P94" s="68"/>
      <c r="Q94" s="96"/>
      <c r="R94" s="96"/>
      <c r="S94" s="96"/>
      <c r="T94" s="96"/>
      <c r="U94" s="96"/>
      <c r="V94" s="96"/>
      <c r="W94" s="96"/>
      <c r="X94" s="96"/>
      <c r="Y94" s="96"/>
      <c r="Z94" s="66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2"/>
      <c r="AS94" s="85" t="s">
        <v>122</v>
      </c>
      <c r="AT94" s="85"/>
      <c r="AU94" s="85"/>
    </row>
    <row r="95" spans="1:47" ht="11.1" customHeight="1">
      <c r="A95" s="87">
        <v>26</v>
      </c>
      <c r="B95" s="124" t="s">
        <v>68</v>
      </c>
      <c r="C95" s="90" t="s">
        <v>78</v>
      </c>
      <c r="D95" s="97" t="s">
        <v>381</v>
      </c>
      <c r="E95" s="173" t="e">
        <f t="shared" ref="E95" si="29">D95/1000</f>
        <v>#VALUE!</v>
      </c>
      <c r="F95" s="130" t="s">
        <v>381</v>
      </c>
      <c r="G95" s="173" t="e">
        <f t="shared" ref="G95" si="30">F95/1000</f>
        <v>#VALUE!</v>
      </c>
      <c r="H95" s="130" t="s">
        <v>381</v>
      </c>
      <c r="I95" s="173" t="e">
        <f t="shared" ref="I95" si="31">H95/1000</f>
        <v>#VALUE!</v>
      </c>
      <c r="J95" s="130" t="s">
        <v>381</v>
      </c>
      <c r="K95" s="173" t="e">
        <f t="shared" ref="K95" si="32">J95/1000</f>
        <v>#VALUE!</v>
      </c>
      <c r="L95" s="130" t="s">
        <v>381</v>
      </c>
      <c r="M95" s="173" t="e">
        <f t="shared" ref="M95" si="33">L95/1000</f>
        <v>#VALUE!</v>
      </c>
      <c r="N95" s="130" t="s">
        <v>381</v>
      </c>
      <c r="O95" s="173" t="e">
        <f t="shared" ref="O95" si="34">N95/1000</f>
        <v>#VALUE!</v>
      </c>
      <c r="P95" s="131"/>
      <c r="Q95" s="173">
        <f t="shared" ref="Q95" si="35">P95/1000</f>
        <v>0</v>
      </c>
      <c r="R95" s="130"/>
      <c r="S95" s="173">
        <f t="shared" ref="S95" si="36">R95/1000</f>
        <v>0</v>
      </c>
      <c r="T95" s="130"/>
      <c r="U95" s="173">
        <f t="shared" ref="U95" si="37">T95/1000</f>
        <v>0</v>
      </c>
      <c r="V95" s="130"/>
      <c r="W95" s="173">
        <f t="shared" ref="W95" si="38">V95/1000</f>
        <v>0</v>
      </c>
      <c r="X95" s="130"/>
      <c r="Y95" s="173">
        <f t="shared" ref="Y95" si="39">X95/1000</f>
        <v>0</v>
      </c>
      <c r="Z95" s="66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2"/>
      <c r="AS95" s="85" t="s">
        <v>68</v>
      </c>
      <c r="AT95" s="85"/>
      <c r="AU95" s="85"/>
    </row>
    <row r="96" spans="1:47" ht="11.1" customHeight="1" thickBot="1">
      <c r="A96" s="105">
        <v>27</v>
      </c>
      <c r="B96" s="174" t="s">
        <v>176</v>
      </c>
      <c r="C96" s="175"/>
      <c r="D96" s="132" t="s">
        <v>381</v>
      </c>
      <c r="E96" s="176" t="e">
        <f>D96/1000</f>
        <v>#VALUE!</v>
      </c>
      <c r="F96" s="133" t="s">
        <v>381</v>
      </c>
      <c r="G96" s="67" t="e">
        <f>F96/1000</f>
        <v>#VALUE!</v>
      </c>
      <c r="H96" s="133" t="s">
        <v>381</v>
      </c>
      <c r="I96" s="67" t="e">
        <f>H96/1000</f>
        <v>#VALUE!</v>
      </c>
      <c r="J96" s="133" t="s">
        <v>381</v>
      </c>
      <c r="K96" s="67" t="e">
        <f>J96/1000</f>
        <v>#VALUE!</v>
      </c>
      <c r="L96" s="133" t="s">
        <v>381</v>
      </c>
      <c r="M96" s="67" t="e">
        <f>L96/1000</f>
        <v>#VALUE!</v>
      </c>
      <c r="N96" s="133" t="s">
        <v>381</v>
      </c>
      <c r="O96" s="67" t="e">
        <f>N96/1000</f>
        <v>#VALUE!</v>
      </c>
      <c r="P96" s="110"/>
      <c r="Q96" s="67">
        <f>P96/1000</f>
        <v>0</v>
      </c>
      <c r="R96" s="177"/>
      <c r="S96" s="68"/>
      <c r="T96" s="133"/>
      <c r="U96" s="68"/>
      <c r="V96" s="133"/>
      <c r="W96" s="68"/>
      <c r="X96" s="133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2"/>
      <c r="AJ96" s="33"/>
      <c r="AQ96" s="31"/>
      <c r="AR96" s="31"/>
    </row>
    <row r="97" spans="1:44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66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2"/>
    </row>
    <row r="98" spans="1:44" ht="11.1" customHeight="1">
      <c r="A98" s="82">
        <v>1</v>
      </c>
      <c r="B98" s="135" t="s">
        <v>334</v>
      </c>
      <c r="C98" s="136" t="s">
        <v>60</v>
      </c>
      <c r="D98" s="137">
        <v>2</v>
      </c>
      <c r="E98" s="137"/>
      <c r="F98" s="138">
        <v>1.7</v>
      </c>
      <c r="G98" s="138"/>
      <c r="H98" s="138">
        <v>2.4</v>
      </c>
      <c r="I98" s="138"/>
      <c r="J98" s="138">
        <v>2</v>
      </c>
      <c r="K98" s="138"/>
      <c r="L98" s="138">
        <v>1.3</v>
      </c>
      <c r="M98" s="138"/>
      <c r="N98" s="138">
        <v>1.4</v>
      </c>
      <c r="O98" s="138"/>
      <c r="P98" s="84"/>
      <c r="Q98" s="138"/>
      <c r="R98" s="138"/>
      <c r="S98" s="138"/>
      <c r="T98" s="138"/>
      <c r="U98" s="138"/>
      <c r="V98" s="138"/>
      <c r="W98" s="138"/>
      <c r="X98" s="138"/>
      <c r="Y98" s="138"/>
      <c r="Z98" s="66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71"/>
      <c r="AR98" s="72"/>
    </row>
    <row r="99" spans="1:44" ht="11.1" customHeight="1">
      <c r="A99" s="87">
        <v>2</v>
      </c>
      <c r="B99" s="139" t="s">
        <v>335</v>
      </c>
      <c r="C99" s="140" t="s">
        <v>60</v>
      </c>
      <c r="D99" s="69">
        <v>6</v>
      </c>
      <c r="E99" s="69"/>
      <c r="F99" s="70">
        <v>10</v>
      </c>
      <c r="G99" s="70"/>
      <c r="H99" s="70">
        <v>9.8000000000000007</v>
      </c>
      <c r="I99" s="70"/>
      <c r="J99" s="70">
        <v>9</v>
      </c>
      <c r="K99" s="70"/>
      <c r="L99" s="70">
        <v>15.4</v>
      </c>
      <c r="M99" s="70"/>
      <c r="N99" s="70">
        <v>14.8</v>
      </c>
      <c r="O99" s="70"/>
      <c r="P99" s="68"/>
      <c r="Q99" s="70"/>
      <c r="R99" s="70"/>
      <c r="S99" s="70"/>
      <c r="T99" s="70"/>
      <c r="U99" s="70"/>
      <c r="V99" s="70"/>
      <c r="W99" s="70"/>
      <c r="X99" s="70"/>
      <c r="Y99" s="70"/>
      <c r="Z99" s="66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71"/>
      <c r="AR99" s="72"/>
    </row>
    <row r="100" spans="1:44" ht="11.1" customHeight="1">
      <c r="A100" s="87">
        <v>3</v>
      </c>
      <c r="B100" s="141" t="s">
        <v>59</v>
      </c>
      <c r="C100" s="140" t="s">
        <v>60</v>
      </c>
      <c r="D100" s="69">
        <v>3</v>
      </c>
      <c r="E100" s="69"/>
      <c r="F100" s="70">
        <v>3.6</v>
      </c>
      <c r="G100" s="70"/>
      <c r="H100" s="70">
        <v>4.5999999999999996</v>
      </c>
      <c r="I100" s="70"/>
      <c r="J100" s="70">
        <v>2.9</v>
      </c>
      <c r="K100" s="70"/>
      <c r="L100" s="70">
        <v>4.7</v>
      </c>
      <c r="M100" s="70"/>
      <c r="N100" s="70">
        <v>4.7</v>
      </c>
      <c r="O100" s="70"/>
      <c r="P100" s="68"/>
      <c r="Q100" s="70"/>
      <c r="R100" s="70"/>
      <c r="S100" s="70"/>
      <c r="T100" s="70"/>
      <c r="U100" s="70"/>
      <c r="V100" s="70"/>
      <c r="W100" s="70"/>
      <c r="X100" s="70"/>
      <c r="Y100" s="70"/>
      <c r="Z100" s="66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71"/>
      <c r="AR100" s="72"/>
    </row>
    <row r="101" spans="1:44" ht="11.1" customHeight="1">
      <c r="A101" s="87"/>
      <c r="B101" s="139" t="s">
        <v>219</v>
      </c>
      <c r="C101" s="140"/>
      <c r="D101" s="69">
        <v>0.11</v>
      </c>
      <c r="E101" s="69"/>
      <c r="F101" s="70">
        <v>0.11</v>
      </c>
      <c r="G101" s="70"/>
      <c r="H101" s="70">
        <v>0.19</v>
      </c>
      <c r="I101" s="70"/>
      <c r="J101" s="70">
        <v>0.19</v>
      </c>
      <c r="K101" s="70"/>
      <c r="L101" s="70">
        <v>0.43</v>
      </c>
      <c r="M101" s="70"/>
      <c r="N101" s="70">
        <v>0.44</v>
      </c>
      <c r="O101" s="70"/>
      <c r="P101" s="68"/>
      <c r="Q101" s="70"/>
      <c r="R101" s="70"/>
      <c r="S101" s="70"/>
      <c r="T101" s="70"/>
      <c r="U101" s="70"/>
      <c r="V101" s="70"/>
      <c r="W101" s="70"/>
      <c r="X101" s="70"/>
      <c r="Y101" s="70"/>
      <c r="Z101" s="66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71"/>
      <c r="AR101" s="72"/>
    </row>
    <row r="102" spans="1:44" ht="11.1" customHeight="1">
      <c r="A102" s="87">
        <v>5</v>
      </c>
      <c r="B102" s="142" t="s">
        <v>99</v>
      </c>
      <c r="C102" s="127" t="s">
        <v>60</v>
      </c>
      <c r="D102" s="66"/>
      <c r="E102" s="66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6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2"/>
    </row>
    <row r="103" spans="1:44" ht="11.1" customHeight="1">
      <c r="A103" s="87">
        <v>4</v>
      </c>
      <c r="B103" s="143" t="s">
        <v>69</v>
      </c>
      <c r="C103" s="127" t="s">
        <v>60</v>
      </c>
      <c r="D103" s="66"/>
      <c r="E103" s="66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6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2"/>
    </row>
    <row r="104" spans="1:44" ht="11.1" customHeight="1">
      <c r="A104" s="87">
        <v>6</v>
      </c>
      <c r="B104" s="144" t="s">
        <v>70</v>
      </c>
      <c r="C104" s="127" t="s">
        <v>60</v>
      </c>
      <c r="D104" s="66" t="s">
        <v>381</v>
      </c>
      <c r="E104" s="66"/>
      <c r="F104" s="68" t="s">
        <v>381</v>
      </c>
      <c r="G104" s="68"/>
      <c r="H104" s="68" t="s">
        <v>381</v>
      </c>
      <c r="I104" s="68"/>
      <c r="J104" s="68" t="s">
        <v>381</v>
      </c>
      <c r="K104" s="68"/>
      <c r="L104" s="68" t="s">
        <v>381</v>
      </c>
      <c r="M104" s="68"/>
      <c r="N104" s="68" t="s">
        <v>381</v>
      </c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6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2"/>
    </row>
    <row r="105" spans="1:44" ht="11.1" customHeight="1" thickBot="1">
      <c r="A105" s="105">
        <v>7</v>
      </c>
      <c r="B105" s="145" t="s">
        <v>71</v>
      </c>
      <c r="C105" s="146" t="s">
        <v>60</v>
      </c>
      <c r="D105" s="147" t="s">
        <v>381</v>
      </c>
      <c r="E105" s="147"/>
      <c r="F105" s="110" t="s">
        <v>381</v>
      </c>
      <c r="G105" s="110"/>
      <c r="H105" s="110" t="s">
        <v>381</v>
      </c>
      <c r="I105" s="110"/>
      <c r="J105" s="110" t="s">
        <v>381</v>
      </c>
      <c r="K105" s="110"/>
      <c r="L105" s="110" t="s">
        <v>381</v>
      </c>
      <c r="M105" s="110"/>
      <c r="N105" s="110" t="s">
        <v>381</v>
      </c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66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2"/>
    </row>
    <row r="106" spans="1:44" ht="11.1" customHeight="1"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255"/>
      <c r="B132" s="255"/>
      <c r="C132" s="225"/>
      <c r="D132" s="225"/>
      <c r="E132" s="112"/>
      <c r="F132" s="148"/>
      <c r="G132" s="148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4"/>
      <c r="AA132" s="66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71"/>
    </row>
  </sheetData>
  <mergeCells count="27">
    <mergeCell ref="A132:B132"/>
    <mergeCell ref="C132:D132"/>
    <mergeCell ref="H6:H7"/>
    <mergeCell ref="R4:S5"/>
    <mergeCell ref="H4:I5"/>
    <mergeCell ref="A68:B68"/>
    <mergeCell ref="N4:O5"/>
    <mergeCell ref="L4:M5"/>
    <mergeCell ref="J4:K5"/>
    <mergeCell ref="N6:N7"/>
    <mergeCell ref="D6:D7"/>
    <mergeCell ref="F6:F7"/>
    <mergeCell ref="P6:P7"/>
    <mergeCell ref="J6:J7"/>
    <mergeCell ref="L6:L7"/>
    <mergeCell ref="X6:X7"/>
    <mergeCell ref="R6:R7"/>
    <mergeCell ref="T6:T7"/>
    <mergeCell ref="V4:W5"/>
    <mergeCell ref="T4:U5"/>
    <mergeCell ref="V6:V7"/>
    <mergeCell ref="X4:Y5"/>
    <mergeCell ref="A2:B2"/>
    <mergeCell ref="C2:D2"/>
    <mergeCell ref="D4:E5"/>
    <mergeCell ref="F4:G5"/>
    <mergeCell ref="P4:Q5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D9" sqref="D9"/>
    </sheetView>
  </sheetViews>
  <sheetFormatPr defaultRowHeight="18"/>
  <cols>
    <col min="1" max="1" width="11" bestFit="1" customWidth="1"/>
    <col min="2" max="2" width="15.5" bestFit="1" customWidth="1"/>
    <col min="3" max="3" width="12.19921875" customWidth="1"/>
    <col min="4" max="4" width="13" bestFit="1" customWidth="1"/>
    <col min="5" max="5" width="11.19921875" customWidth="1"/>
    <col min="6" max="6" width="13" bestFit="1" customWidth="1"/>
    <col min="7" max="7" width="11.19921875" bestFit="1" customWidth="1"/>
    <col min="8" max="8" width="13" bestFit="1" customWidth="1"/>
    <col min="9" max="9" width="11.19921875" bestFit="1" customWidth="1"/>
  </cols>
  <sheetData>
    <row r="1" spans="1:8">
      <c r="B1" s="181">
        <v>46143</v>
      </c>
      <c r="C1" t="s">
        <v>367</v>
      </c>
    </row>
    <row r="2" spans="1:8">
      <c r="B2" t="s">
        <v>87</v>
      </c>
      <c r="C2" t="s">
        <v>368</v>
      </c>
      <c r="D2" t="s">
        <v>378</v>
      </c>
      <c r="E2" t="s">
        <v>372</v>
      </c>
      <c r="F2" t="s">
        <v>369</v>
      </c>
      <c r="G2" t="s">
        <v>370</v>
      </c>
      <c r="H2" t="s">
        <v>371</v>
      </c>
    </row>
    <row r="3" spans="1:8">
      <c r="A3" t="s">
        <v>80</v>
      </c>
      <c r="B3" s="182">
        <v>46143</v>
      </c>
      <c r="C3" t="s">
        <v>381</v>
      </c>
      <c r="D3" t="s">
        <v>381</v>
      </c>
      <c r="E3" t="s">
        <v>381</v>
      </c>
      <c r="F3" t="s">
        <v>381</v>
      </c>
      <c r="G3" t="s">
        <v>381</v>
      </c>
      <c r="H3" t="s">
        <v>381</v>
      </c>
    </row>
    <row r="4" spans="1:8">
      <c r="B4">
        <v>46144</v>
      </c>
      <c r="C4" t="s">
        <v>381</v>
      </c>
      <c r="D4" t="s">
        <v>381</v>
      </c>
      <c r="E4" t="s">
        <v>381</v>
      </c>
      <c r="F4" t="s">
        <v>381</v>
      </c>
      <c r="G4" t="s">
        <v>381</v>
      </c>
      <c r="H4" t="s">
        <v>381</v>
      </c>
    </row>
    <row r="5" spans="1:8">
      <c r="B5">
        <v>46145</v>
      </c>
      <c r="C5" t="s">
        <v>381</v>
      </c>
      <c r="D5" t="s">
        <v>381</v>
      </c>
      <c r="E5" t="s">
        <v>381</v>
      </c>
      <c r="F5" t="s">
        <v>381</v>
      </c>
      <c r="G5" t="s">
        <v>381</v>
      </c>
      <c r="H5" t="s">
        <v>381</v>
      </c>
    </row>
    <row r="6" spans="1:8">
      <c r="B6">
        <v>46146</v>
      </c>
      <c r="C6" t="s">
        <v>381</v>
      </c>
      <c r="D6" t="s">
        <v>381</v>
      </c>
      <c r="E6" t="s">
        <v>381</v>
      </c>
      <c r="F6" t="s">
        <v>381</v>
      </c>
      <c r="G6" t="s">
        <v>381</v>
      </c>
      <c r="H6" t="s">
        <v>381</v>
      </c>
    </row>
    <row r="7" spans="1:8">
      <c r="B7">
        <v>46147</v>
      </c>
      <c r="C7" t="s">
        <v>381</v>
      </c>
      <c r="D7" t="s">
        <v>381</v>
      </c>
      <c r="E7" t="s">
        <v>381</v>
      </c>
      <c r="F7" t="s">
        <v>381</v>
      </c>
      <c r="G7" t="s">
        <v>381</v>
      </c>
      <c r="H7" t="s">
        <v>381</v>
      </c>
    </row>
    <row r="8" spans="1:8">
      <c r="B8">
        <v>46148</v>
      </c>
      <c r="C8" t="s">
        <v>381</v>
      </c>
      <c r="D8" t="s">
        <v>381</v>
      </c>
      <c r="E8" t="s">
        <v>381</v>
      </c>
      <c r="F8" t="s">
        <v>381</v>
      </c>
      <c r="G8" t="s">
        <v>381</v>
      </c>
      <c r="H8" t="s">
        <v>381</v>
      </c>
    </row>
    <row r="9" spans="1:8">
      <c r="B9">
        <v>46149</v>
      </c>
      <c r="C9" t="s">
        <v>381</v>
      </c>
      <c r="D9" t="s">
        <v>381</v>
      </c>
      <c r="E9" t="s">
        <v>381</v>
      </c>
      <c r="F9" t="s">
        <v>381</v>
      </c>
      <c r="G9" t="s">
        <v>381</v>
      </c>
      <c r="H9" t="s">
        <v>381</v>
      </c>
    </row>
    <row r="10" spans="1:8">
      <c r="B10">
        <v>46150</v>
      </c>
      <c r="C10" t="s">
        <v>381</v>
      </c>
      <c r="D10" t="s">
        <v>381</v>
      </c>
      <c r="E10" t="s">
        <v>381</v>
      </c>
      <c r="F10" t="s">
        <v>381</v>
      </c>
      <c r="G10" t="s">
        <v>381</v>
      </c>
      <c r="H10" t="s">
        <v>381</v>
      </c>
    </row>
    <row r="11" spans="1:8">
      <c r="B11">
        <v>46151</v>
      </c>
      <c r="C11" t="s">
        <v>381</v>
      </c>
      <c r="D11" t="s">
        <v>381</v>
      </c>
      <c r="E11" t="s">
        <v>381</v>
      </c>
      <c r="F11" t="s">
        <v>381</v>
      </c>
      <c r="G11" t="s">
        <v>381</v>
      </c>
      <c r="H11" t="s">
        <v>381</v>
      </c>
    </row>
    <row r="12" spans="1:8">
      <c r="B12">
        <v>46152</v>
      </c>
      <c r="C12" t="s">
        <v>381</v>
      </c>
      <c r="D12" t="s">
        <v>381</v>
      </c>
      <c r="E12" t="s">
        <v>381</v>
      </c>
      <c r="F12" t="s">
        <v>381</v>
      </c>
      <c r="G12" t="s">
        <v>381</v>
      </c>
      <c r="H12" t="s">
        <v>381</v>
      </c>
    </row>
    <row r="13" spans="1:8">
      <c r="B13">
        <v>46153</v>
      </c>
      <c r="C13" t="s">
        <v>381</v>
      </c>
      <c r="D13" t="s">
        <v>381</v>
      </c>
      <c r="E13" t="s">
        <v>381</v>
      </c>
      <c r="F13" t="s">
        <v>381</v>
      </c>
      <c r="G13" t="s">
        <v>381</v>
      </c>
      <c r="H13" t="s">
        <v>381</v>
      </c>
    </row>
    <row r="14" spans="1:8">
      <c r="B14">
        <v>46154</v>
      </c>
      <c r="C14" t="s">
        <v>381</v>
      </c>
      <c r="D14" t="s">
        <v>381</v>
      </c>
      <c r="E14" t="s">
        <v>381</v>
      </c>
      <c r="F14" t="s">
        <v>381</v>
      </c>
      <c r="G14" t="s">
        <v>381</v>
      </c>
      <c r="H14" t="s">
        <v>381</v>
      </c>
    </row>
    <row r="15" spans="1:8">
      <c r="B15">
        <v>46155</v>
      </c>
      <c r="C15" t="s">
        <v>381</v>
      </c>
      <c r="D15" t="s">
        <v>381</v>
      </c>
      <c r="E15" t="s">
        <v>381</v>
      </c>
      <c r="F15" t="s">
        <v>381</v>
      </c>
      <c r="G15" t="s">
        <v>381</v>
      </c>
      <c r="H15" t="s">
        <v>381</v>
      </c>
    </row>
    <row r="16" spans="1:8">
      <c r="B16">
        <v>46156</v>
      </c>
      <c r="C16" t="s">
        <v>381</v>
      </c>
      <c r="D16" t="s">
        <v>381</v>
      </c>
      <c r="E16" t="s">
        <v>381</v>
      </c>
      <c r="F16" t="s">
        <v>381</v>
      </c>
      <c r="G16" t="s">
        <v>381</v>
      </c>
      <c r="H16" t="s">
        <v>381</v>
      </c>
    </row>
    <row r="17" spans="2:8">
      <c r="B17">
        <v>46157</v>
      </c>
      <c r="C17" t="s">
        <v>381</v>
      </c>
      <c r="D17" t="s">
        <v>381</v>
      </c>
      <c r="E17" t="s">
        <v>381</v>
      </c>
      <c r="F17" t="s">
        <v>381</v>
      </c>
      <c r="G17" t="s">
        <v>381</v>
      </c>
      <c r="H17" t="s">
        <v>381</v>
      </c>
    </row>
    <row r="18" spans="2:8">
      <c r="B18">
        <v>46158</v>
      </c>
      <c r="C18" t="s">
        <v>381</v>
      </c>
      <c r="D18" t="s">
        <v>381</v>
      </c>
      <c r="E18" t="s">
        <v>381</v>
      </c>
      <c r="F18" t="s">
        <v>381</v>
      </c>
      <c r="G18" t="s">
        <v>381</v>
      </c>
      <c r="H18" t="s">
        <v>381</v>
      </c>
    </row>
    <row r="19" spans="2:8">
      <c r="B19">
        <v>46159</v>
      </c>
      <c r="C19" t="s">
        <v>381</v>
      </c>
      <c r="D19" t="s">
        <v>381</v>
      </c>
      <c r="E19" t="s">
        <v>381</v>
      </c>
      <c r="F19" t="s">
        <v>381</v>
      </c>
      <c r="G19" t="s">
        <v>381</v>
      </c>
      <c r="H19" t="s">
        <v>381</v>
      </c>
    </row>
    <row r="20" spans="2:8">
      <c r="B20">
        <v>46160</v>
      </c>
      <c r="C20" t="s">
        <v>381</v>
      </c>
      <c r="D20" t="s">
        <v>381</v>
      </c>
      <c r="E20" t="s">
        <v>381</v>
      </c>
      <c r="F20" t="s">
        <v>381</v>
      </c>
      <c r="G20" t="s">
        <v>381</v>
      </c>
      <c r="H20" t="s">
        <v>381</v>
      </c>
    </row>
    <row r="21" spans="2:8">
      <c r="B21">
        <v>46161</v>
      </c>
      <c r="C21" t="s">
        <v>381</v>
      </c>
      <c r="D21" t="s">
        <v>381</v>
      </c>
      <c r="E21" t="s">
        <v>381</v>
      </c>
      <c r="F21" t="s">
        <v>381</v>
      </c>
      <c r="G21" t="s">
        <v>381</v>
      </c>
      <c r="H21" t="s">
        <v>381</v>
      </c>
    </row>
    <row r="22" spans="2:8">
      <c r="B22">
        <v>46162</v>
      </c>
      <c r="C22" t="s">
        <v>381</v>
      </c>
      <c r="D22" t="s">
        <v>381</v>
      </c>
      <c r="E22" t="s">
        <v>381</v>
      </c>
      <c r="F22" t="s">
        <v>381</v>
      </c>
      <c r="G22" t="s">
        <v>381</v>
      </c>
      <c r="H22" t="s">
        <v>381</v>
      </c>
    </row>
    <row r="23" spans="2:8">
      <c r="B23">
        <v>46163</v>
      </c>
      <c r="C23" t="s">
        <v>381</v>
      </c>
      <c r="D23" t="s">
        <v>381</v>
      </c>
      <c r="E23" t="s">
        <v>381</v>
      </c>
      <c r="F23" t="s">
        <v>381</v>
      </c>
      <c r="G23" t="s">
        <v>381</v>
      </c>
      <c r="H23" t="s">
        <v>381</v>
      </c>
    </row>
    <row r="24" spans="2:8">
      <c r="B24">
        <v>46164</v>
      </c>
      <c r="C24" t="s">
        <v>381</v>
      </c>
      <c r="D24" t="s">
        <v>381</v>
      </c>
      <c r="E24" t="s">
        <v>381</v>
      </c>
      <c r="F24" t="s">
        <v>381</v>
      </c>
      <c r="G24" t="s">
        <v>381</v>
      </c>
      <c r="H24" t="s">
        <v>381</v>
      </c>
    </row>
    <row r="25" spans="2:8">
      <c r="B25">
        <v>46165</v>
      </c>
      <c r="C25" t="s">
        <v>381</v>
      </c>
      <c r="D25" t="s">
        <v>381</v>
      </c>
      <c r="E25" t="s">
        <v>381</v>
      </c>
      <c r="F25" t="s">
        <v>381</v>
      </c>
      <c r="G25" t="s">
        <v>381</v>
      </c>
      <c r="H25" t="s">
        <v>381</v>
      </c>
    </row>
    <row r="26" spans="2:8">
      <c r="B26">
        <v>46166</v>
      </c>
      <c r="C26" t="s">
        <v>381</v>
      </c>
      <c r="D26" t="s">
        <v>381</v>
      </c>
      <c r="E26" t="s">
        <v>381</v>
      </c>
      <c r="F26" t="s">
        <v>381</v>
      </c>
      <c r="G26" t="s">
        <v>381</v>
      </c>
      <c r="H26" t="s">
        <v>381</v>
      </c>
    </row>
    <row r="27" spans="2:8">
      <c r="B27">
        <v>46167</v>
      </c>
      <c r="C27" t="s">
        <v>381</v>
      </c>
      <c r="D27" t="s">
        <v>381</v>
      </c>
      <c r="E27" t="s">
        <v>381</v>
      </c>
      <c r="F27" t="s">
        <v>381</v>
      </c>
      <c r="G27" t="s">
        <v>381</v>
      </c>
      <c r="H27" t="s">
        <v>381</v>
      </c>
    </row>
    <row r="28" spans="2:8">
      <c r="B28">
        <v>46168</v>
      </c>
      <c r="C28" t="s">
        <v>381</v>
      </c>
      <c r="D28" t="s">
        <v>381</v>
      </c>
      <c r="E28" t="s">
        <v>381</v>
      </c>
      <c r="F28" t="s">
        <v>381</v>
      </c>
      <c r="G28" t="s">
        <v>381</v>
      </c>
      <c r="H28" t="s">
        <v>381</v>
      </c>
    </row>
    <row r="29" spans="2:8">
      <c r="B29">
        <v>46169</v>
      </c>
      <c r="C29" t="s">
        <v>381</v>
      </c>
      <c r="D29" t="s">
        <v>381</v>
      </c>
      <c r="E29" t="s">
        <v>381</v>
      </c>
      <c r="F29" t="s">
        <v>381</v>
      </c>
      <c r="G29" t="s">
        <v>381</v>
      </c>
      <c r="H29" t="s">
        <v>381</v>
      </c>
    </row>
    <row r="30" spans="2:8">
      <c r="B30">
        <v>46170</v>
      </c>
      <c r="C30" t="s">
        <v>381</v>
      </c>
      <c r="D30" t="s">
        <v>381</v>
      </c>
      <c r="E30" t="s">
        <v>381</v>
      </c>
      <c r="F30" t="s">
        <v>381</v>
      </c>
      <c r="G30" t="s">
        <v>381</v>
      </c>
      <c r="H30" t="s">
        <v>381</v>
      </c>
    </row>
    <row r="31" spans="2:8">
      <c r="B31">
        <v>46171</v>
      </c>
      <c r="C31" t="s">
        <v>381</v>
      </c>
      <c r="D31" t="s">
        <v>381</v>
      </c>
      <c r="E31" t="s">
        <v>381</v>
      </c>
      <c r="F31" t="s">
        <v>381</v>
      </c>
      <c r="G31" t="s">
        <v>381</v>
      </c>
      <c r="H31" t="s">
        <v>381</v>
      </c>
    </row>
    <row r="32" spans="2:8">
      <c r="B32">
        <v>46172</v>
      </c>
      <c r="C32" t="s">
        <v>381</v>
      </c>
      <c r="D32" t="s">
        <v>381</v>
      </c>
      <c r="E32" t="s">
        <v>381</v>
      </c>
      <c r="F32" t="s">
        <v>381</v>
      </c>
      <c r="G32" t="s">
        <v>381</v>
      </c>
      <c r="H32" t="s">
        <v>381</v>
      </c>
    </row>
    <row r="33" spans="2:8">
      <c r="B33">
        <v>46173</v>
      </c>
      <c r="C33" t="s">
        <v>381</v>
      </c>
      <c r="D33" t="s">
        <v>381</v>
      </c>
      <c r="E33" t="s">
        <v>381</v>
      </c>
      <c r="F33" t="s">
        <v>381</v>
      </c>
      <c r="G33" t="s">
        <v>381</v>
      </c>
      <c r="H33" t="s">
        <v>381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9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336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337</v>
      </c>
      <c r="AB3" s="13" t="s">
        <v>247</v>
      </c>
      <c r="AC3" s="22" t="s">
        <v>249</v>
      </c>
      <c r="AD3" s="13" t="s">
        <v>250</v>
      </c>
      <c r="AE3" s="13" t="s">
        <v>338</v>
      </c>
      <c r="AF3" s="13" t="s">
        <v>339</v>
      </c>
      <c r="AG3" s="16" t="s">
        <v>253</v>
      </c>
      <c r="AH3" s="13" t="s">
        <v>340</v>
      </c>
      <c r="AI3" s="13" t="s">
        <v>341</v>
      </c>
      <c r="AJ3" s="13" t="s">
        <v>342</v>
      </c>
      <c r="AK3" s="13" t="s">
        <v>343</v>
      </c>
      <c r="AL3" s="13" t="s">
        <v>258</v>
      </c>
      <c r="AM3" s="13" t="s">
        <v>344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345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346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8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336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337</v>
      </c>
      <c r="AB3" s="13" t="s">
        <v>247</v>
      </c>
      <c r="AC3" s="22" t="s">
        <v>249</v>
      </c>
      <c r="AD3" s="13" t="s">
        <v>250</v>
      </c>
      <c r="AE3" s="13" t="s">
        <v>338</v>
      </c>
      <c r="AF3" s="13" t="s">
        <v>339</v>
      </c>
      <c r="AG3" s="16" t="s">
        <v>253</v>
      </c>
      <c r="AH3" s="13" t="s">
        <v>340</v>
      </c>
      <c r="AI3" s="13" t="s">
        <v>341</v>
      </c>
      <c r="AJ3" s="13" t="s">
        <v>342</v>
      </c>
      <c r="AK3" s="13" t="s">
        <v>343</v>
      </c>
      <c r="AL3" s="13" t="s">
        <v>258</v>
      </c>
      <c r="AM3" s="13" t="s">
        <v>344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345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346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4"/>
  <sheetViews>
    <sheetView zoomScale="85" zoomScaleNormal="85" workbookViewId="0">
      <pane xSplit="1" ySplit="4" topLeftCell="B5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30" t="s">
        <v>44</v>
      </c>
      <c r="BY3" s="30" t="s">
        <v>45</v>
      </c>
      <c r="BZ3" s="171" t="s">
        <v>359</v>
      </c>
      <c r="CA3" s="172" t="s">
        <v>361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256" t="s">
        <v>180</v>
      </c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</row>
    <row r="2" spans="1:35" ht="18.600000000000001" thickBot="1"/>
    <row r="3" spans="1:35">
      <c r="A3" t="s">
        <v>182</v>
      </c>
      <c r="B3" s="20">
        <f>C3-1</f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4">
        <v>17</v>
      </c>
      <c r="T3" s="4">
        <v>18</v>
      </c>
      <c r="U3" s="4">
        <v>19</v>
      </c>
      <c r="V3" s="4">
        <v>20</v>
      </c>
      <c r="W3" s="4">
        <v>21</v>
      </c>
      <c r="X3" s="4">
        <v>22</v>
      </c>
      <c r="Y3" s="4">
        <v>23</v>
      </c>
      <c r="Z3" s="4">
        <v>24</v>
      </c>
      <c r="AA3" s="4">
        <v>25</v>
      </c>
      <c r="AB3" s="4">
        <v>26</v>
      </c>
      <c r="AC3" s="4">
        <v>27</v>
      </c>
      <c r="AD3" s="4">
        <v>28</v>
      </c>
      <c r="AE3" s="4">
        <v>29</v>
      </c>
      <c r="AF3" s="4">
        <v>30</v>
      </c>
      <c r="AG3" s="4">
        <v>31</v>
      </c>
      <c r="AH3" s="259" t="s">
        <v>365</v>
      </c>
      <c r="AI3" s="179"/>
    </row>
    <row r="4" spans="1:35" ht="18.600000000000001" thickBot="1">
      <c r="A4" t="s">
        <v>183</v>
      </c>
      <c r="B4" t="s">
        <v>364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s="3" t="s">
        <v>181</v>
      </c>
      <c r="I4" s="3" t="s">
        <v>181</v>
      </c>
      <c r="J4" s="3" t="s">
        <v>181</v>
      </c>
      <c r="K4" s="3" t="s">
        <v>181</v>
      </c>
      <c r="L4" s="3" t="s">
        <v>181</v>
      </c>
      <c r="M4" s="3" t="s">
        <v>181</v>
      </c>
      <c r="N4" s="3" t="s">
        <v>181</v>
      </c>
      <c r="O4" s="3" t="s">
        <v>181</v>
      </c>
      <c r="P4" s="3" t="s">
        <v>181</v>
      </c>
      <c r="Q4" s="3" t="s">
        <v>181</v>
      </c>
      <c r="R4" s="3" t="s">
        <v>181</v>
      </c>
      <c r="S4" s="3" t="s">
        <v>181</v>
      </c>
      <c r="T4" s="3" t="s">
        <v>181</v>
      </c>
      <c r="U4" s="3" t="s">
        <v>181</v>
      </c>
      <c r="V4" s="3" t="s">
        <v>181</v>
      </c>
      <c r="W4" s="3" t="s">
        <v>181</v>
      </c>
      <c r="X4" s="3" t="s">
        <v>181</v>
      </c>
      <c r="Y4" s="3" t="s">
        <v>181</v>
      </c>
      <c r="Z4" s="3" t="s">
        <v>181</v>
      </c>
      <c r="AA4" s="3" t="s">
        <v>181</v>
      </c>
      <c r="AB4" s="3" t="s">
        <v>181</v>
      </c>
      <c r="AC4" s="3" t="s">
        <v>181</v>
      </c>
      <c r="AD4" s="3" t="s">
        <v>181</v>
      </c>
      <c r="AE4" s="3" t="s">
        <v>181</v>
      </c>
      <c r="AF4" s="3" t="s">
        <v>181</v>
      </c>
      <c r="AG4" s="3" t="s">
        <v>181</v>
      </c>
      <c r="AH4" s="260"/>
      <c r="AI4" s="179"/>
    </row>
    <row r="5" spans="1:35" ht="18.600000000000001" thickBot="1">
      <c r="A5" t="s">
        <v>184</v>
      </c>
      <c r="B5">
        <v>5</v>
      </c>
      <c r="C5" t="s">
        <v>381</v>
      </c>
      <c r="D5" t="s">
        <v>381</v>
      </c>
      <c r="E5" t="s">
        <v>381</v>
      </c>
      <c r="F5" t="s">
        <v>381</v>
      </c>
      <c r="G5" t="s">
        <v>381</v>
      </c>
      <c r="H5" t="s">
        <v>381</v>
      </c>
      <c r="I5" t="s">
        <v>381</v>
      </c>
      <c r="J5" t="s">
        <v>381</v>
      </c>
      <c r="K5" t="s">
        <v>381</v>
      </c>
      <c r="L5" t="s">
        <v>381</v>
      </c>
      <c r="M5" t="s">
        <v>381</v>
      </c>
      <c r="N5" t="s">
        <v>381</v>
      </c>
      <c r="O5" t="s">
        <v>381</v>
      </c>
      <c r="P5" t="s">
        <v>381</v>
      </c>
      <c r="Q5" t="s">
        <v>381</v>
      </c>
      <c r="R5" t="s">
        <v>381</v>
      </c>
      <c r="S5" t="s">
        <v>381</v>
      </c>
      <c r="T5" t="s">
        <v>381</v>
      </c>
      <c r="U5" t="s">
        <v>381</v>
      </c>
      <c r="V5" t="s">
        <v>381</v>
      </c>
      <c r="W5" t="s">
        <v>381</v>
      </c>
      <c r="X5" t="s">
        <v>381</v>
      </c>
      <c r="Y5" t="s">
        <v>381</v>
      </c>
      <c r="Z5" t="s">
        <v>381</v>
      </c>
      <c r="AA5" t="s">
        <v>381</v>
      </c>
      <c r="AB5" t="s">
        <v>381</v>
      </c>
      <c r="AC5" t="s">
        <v>381</v>
      </c>
      <c r="AD5" t="s">
        <v>381</v>
      </c>
      <c r="AE5" t="s">
        <v>381</v>
      </c>
      <c r="AF5" t="s">
        <v>381</v>
      </c>
      <c r="AG5" t="s">
        <v>381</v>
      </c>
    </row>
    <row r="6" spans="1:35" ht="18.600000000000001" thickBot="1">
      <c r="A6" t="s">
        <v>185</v>
      </c>
      <c r="AH6" s="180">
        <f>INDEX(C41:AG41,MATCH(MAX(C41:AG41)+1,C41:AG41,1))</f>
        <v>5</v>
      </c>
      <c r="AI6" s="180">
        <f>AH6*1</f>
        <v>5</v>
      </c>
    </row>
    <row r="7" spans="1:35">
      <c r="A7" t="s">
        <v>186</v>
      </c>
      <c r="AH7" t="s">
        <v>366</v>
      </c>
    </row>
    <row r="8" spans="1:35">
      <c r="A8" t="s">
        <v>187</v>
      </c>
      <c r="AH8" s="29" t="s">
        <v>381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382</v>
      </c>
      <c r="D31" t="s">
        <v>383</v>
      </c>
      <c r="E31" t="s">
        <v>384</v>
      </c>
      <c r="F31" t="s">
        <v>382</v>
      </c>
      <c r="G31" t="s">
        <v>383</v>
      </c>
      <c r="H31" t="s">
        <v>385</v>
      </c>
      <c r="I31" t="s">
        <v>383</v>
      </c>
      <c r="J31" t="s">
        <v>386</v>
      </c>
      <c r="K31" t="s">
        <v>387</v>
      </c>
      <c r="L31" t="s">
        <v>388</v>
      </c>
      <c r="M31" t="s">
        <v>387</v>
      </c>
      <c r="N31" t="s">
        <v>387</v>
      </c>
      <c r="O31" t="s">
        <v>386</v>
      </c>
      <c r="P31" t="s">
        <v>389</v>
      </c>
      <c r="Q31" t="s">
        <v>388</v>
      </c>
      <c r="R31" t="s">
        <v>388</v>
      </c>
      <c r="S31" t="s">
        <v>388</v>
      </c>
      <c r="T31" t="s">
        <v>388</v>
      </c>
      <c r="U31" t="s">
        <v>388</v>
      </c>
      <c r="V31" t="s">
        <v>383</v>
      </c>
      <c r="W31" t="s">
        <v>390</v>
      </c>
      <c r="X31" t="s">
        <v>382</v>
      </c>
      <c r="Y31" t="s">
        <v>385</v>
      </c>
      <c r="Z31" t="s">
        <v>385</v>
      </c>
      <c r="AA31" t="s">
        <v>388</v>
      </c>
      <c r="AB31" t="s">
        <v>383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4">
      <c r="A36" t="s">
        <v>215</v>
      </c>
    </row>
    <row r="37" spans="1:34">
      <c r="A37" t="s">
        <v>216</v>
      </c>
      <c r="B37" s="2" t="str">
        <f>IF(B5="","",VLOOKUP(B5,変換!$B$1:$C$28,2,FALSE))</f>
        <v>晴/曇</v>
      </c>
      <c r="C37" s="2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2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2" t="str">
        <f t="shared" si="0"/>
        <v>曇/雨</v>
      </c>
      <c r="F37" s="2" t="str">
        <f t="shared" si="0"/>
        <v>雨/曇</v>
      </c>
      <c r="G37" s="2" t="str">
        <f t="shared" si="0"/>
        <v>晴/曇</v>
      </c>
      <c r="H37" s="2" t="str">
        <f t="shared" si="0"/>
        <v>曇</v>
      </c>
      <c r="I37" s="2" t="str">
        <f t="shared" si="0"/>
        <v>晴/曇</v>
      </c>
      <c r="J37" s="2" t="str">
        <f t="shared" si="0"/>
        <v>曇|雨</v>
      </c>
      <c r="K37" s="2" t="str">
        <f t="shared" si="0"/>
        <v>晴|曇</v>
      </c>
      <c r="L37" s="2" t="str">
        <f t="shared" si="0"/>
        <v>晴</v>
      </c>
      <c r="M37" s="2" t="str">
        <f t="shared" si="0"/>
        <v>晴|曇</v>
      </c>
      <c r="N37" s="2" t="str">
        <f t="shared" si="0"/>
        <v>晴|曇</v>
      </c>
      <c r="O37" s="2" t="str">
        <f t="shared" si="0"/>
        <v>曇|雨</v>
      </c>
      <c r="P37" s="2" t="str">
        <f t="shared" si="0"/>
        <v>曇/晴</v>
      </c>
      <c r="Q37" s="2" t="str">
        <f t="shared" si="0"/>
        <v>晴</v>
      </c>
      <c r="R37" s="2" t="str">
        <f t="shared" si="0"/>
        <v>晴</v>
      </c>
      <c r="S37" s="2" t="str">
        <f t="shared" si="0"/>
        <v>晴</v>
      </c>
      <c r="T37" s="2" t="str">
        <f t="shared" si="0"/>
        <v>晴</v>
      </c>
      <c r="U37" s="2" t="str">
        <f t="shared" si="0"/>
        <v>晴</v>
      </c>
      <c r="V37" s="2" t="str">
        <f t="shared" si="0"/>
        <v>晴/曇</v>
      </c>
      <c r="W37" s="2" t="str">
        <f t="shared" si="0"/>
        <v>雨|曇</v>
      </c>
      <c r="X37" s="2" t="str">
        <f t="shared" si="0"/>
        <v>雨/曇</v>
      </c>
      <c r="Y37" s="2" t="str">
        <f t="shared" si="0"/>
        <v>曇</v>
      </c>
      <c r="Z37" s="2" t="str">
        <f t="shared" si="0"/>
        <v>曇</v>
      </c>
      <c r="AA37" s="2" t="str">
        <f t="shared" si="0"/>
        <v>晴</v>
      </c>
      <c r="AB37" s="2" t="str">
        <f t="shared" si="0"/>
        <v>晴/曇</v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2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5"/>
    </row>
    <row r="38" spans="1:34">
      <c r="A38" t="s">
        <v>217</v>
      </c>
      <c r="C38" s="2" t="str">
        <f t="shared" ref="C38:AG39" si="1">IF(C6="","",C6)</f>
        <v/>
      </c>
      <c r="D38" s="2" t="str">
        <f t="shared" si="1"/>
        <v/>
      </c>
      <c r="E38" s="2" t="str">
        <f t="shared" si="1"/>
        <v/>
      </c>
      <c r="F38" s="2" t="str">
        <f t="shared" si="1"/>
        <v/>
      </c>
      <c r="G38" s="2" t="str">
        <f t="shared" si="1"/>
        <v/>
      </c>
      <c r="H38" s="2" t="str">
        <f t="shared" si="1"/>
        <v/>
      </c>
      <c r="I38" s="2" t="str">
        <f t="shared" si="1"/>
        <v/>
      </c>
      <c r="J38" s="2" t="str">
        <f t="shared" si="1"/>
        <v/>
      </c>
      <c r="K38" s="2" t="str">
        <f t="shared" si="1"/>
        <v/>
      </c>
      <c r="L38" s="2" t="str">
        <f t="shared" si="1"/>
        <v/>
      </c>
      <c r="M38" s="2" t="str">
        <f t="shared" si="1"/>
        <v/>
      </c>
      <c r="N38" s="2" t="str">
        <f t="shared" si="1"/>
        <v/>
      </c>
      <c r="O38" s="2" t="str">
        <f t="shared" si="1"/>
        <v/>
      </c>
      <c r="P38" s="2" t="str">
        <f t="shared" si="1"/>
        <v/>
      </c>
      <c r="Q38" s="2" t="str">
        <f t="shared" si="1"/>
        <v/>
      </c>
      <c r="R38" s="2" t="str">
        <f t="shared" si="1"/>
        <v/>
      </c>
      <c r="S38" s="2" t="str">
        <f t="shared" si="1"/>
        <v/>
      </c>
      <c r="T38" s="2" t="str">
        <f t="shared" si="1"/>
        <v/>
      </c>
      <c r="U38" s="2" t="str">
        <f t="shared" si="1"/>
        <v/>
      </c>
      <c r="V38" s="2" t="str">
        <f t="shared" si="1"/>
        <v/>
      </c>
      <c r="W38" s="2" t="str">
        <f t="shared" si="1"/>
        <v/>
      </c>
      <c r="X38" s="2" t="str">
        <f t="shared" si="1"/>
        <v/>
      </c>
      <c r="Y38" s="2" t="str">
        <f t="shared" si="1"/>
        <v/>
      </c>
      <c r="Z38" s="2" t="str">
        <f t="shared" si="1"/>
        <v/>
      </c>
      <c r="AA38" s="2" t="str">
        <f t="shared" si="1"/>
        <v/>
      </c>
      <c r="AB38" s="2" t="str">
        <f t="shared" si="1"/>
        <v/>
      </c>
      <c r="AC38" s="2" t="str">
        <f t="shared" si="1"/>
        <v/>
      </c>
      <c r="AD38" s="2" t="str">
        <f t="shared" si="1"/>
        <v/>
      </c>
      <c r="AE38" s="2" t="str">
        <f t="shared" si="1"/>
        <v/>
      </c>
      <c r="AF38" s="2" t="str">
        <f t="shared" si="1"/>
        <v/>
      </c>
      <c r="AG38" s="2" t="str">
        <f t="shared" si="1"/>
        <v/>
      </c>
      <c r="AH38" s="15"/>
    </row>
    <row r="39" spans="1:34">
      <c r="A39" t="s">
        <v>218</v>
      </c>
      <c r="C39" s="2" t="str">
        <f t="shared" si="1"/>
        <v/>
      </c>
      <c r="D39" s="2" t="str">
        <f t="shared" si="1"/>
        <v/>
      </c>
      <c r="E39" s="2" t="str">
        <f t="shared" si="1"/>
        <v/>
      </c>
      <c r="F39" s="2" t="str">
        <f t="shared" si="1"/>
        <v/>
      </c>
      <c r="G39" s="2" t="str">
        <f t="shared" si="1"/>
        <v/>
      </c>
      <c r="H39" s="2" t="str">
        <f t="shared" si="1"/>
        <v/>
      </c>
      <c r="I39" s="2" t="str">
        <f t="shared" si="1"/>
        <v/>
      </c>
      <c r="J39" s="2" t="str">
        <f t="shared" si="1"/>
        <v/>
      </c>
      <c r="K39" s="2" t="str">
        <f t="shared" si="1"/>
        <v/>
      </c>
      <c r="L39" s="2" t="str">
        <f t="shared" si="1"/>
        <v/>
      </c>
      <c r="M39" s="2" t="str">
        <f t="shared" si="1"/>
        <v/>
      </c>
      <c r="N39" s="2" t="str">
        <f t="shared" si="1"/>
        <v/>
      </c>
      <c r="O39" s="2" t="str">
        <f t="shared" si="1"/>
        <v/>
      </c>
      <c r="P39" s="2" t="str">
        <f t="shared" si="1"/>
        <v/>
      </c>
      <c r="Q39" s="2" t="str">
        <f t="shared" si="1"/>
        <v/>
      </c>
      <c r="R39" s="2" t="str">
        <f t="shared" si="1"/>
        <v/>
      </c>
      <c r="S39" s="2" t="str">
        <f t="shared" si="1"/>
        <v/>
      </c>
      <c r="T39" s="2" t="str">
        <f t="shared" si="1"/>
        <v/>
      </c>
      <c r="U39" s="2" t="str">
        <f t="shared" si="1"/>
        <v/>
      </c>
      <c r="V39" s="2" t="str">
        <f t="shared" si="1"/>
        <v/>
      </c>
      <c r="W39" s="2" t="str">
        <f t="shared" si="1"/>
        <v/>
      </c>
      <c r="X39" s="2" t="str">
        <f t="shared" si="1"/>
        <v/>
      </c>
      <c r="Y39" s="2" t="str">
        <f t="shared" si="1"/>
        <v/>
      </c>
      <c r="Z39" s="2" t="str">
        <f t="shared" si="1"/>
        <v/>
      </c>
      <c r="AA39" s="2" t="str">
        <f t="shared" si="1"/>
        <v/>
      </c>
      <c r="AB39" s="2" t="str">
        <f t="shared" si="1"/>
        <v/>
      </c>
      <c r="AC39" s="2" t="str">
        <f t="shared" si="1"/>
        <v/>
      </c>
      <c r="AD39" s="2" t="str">
        <f t="shared" si="1"/>
        <v/>
      </c>
      <c r="AE39" s="2" t="str">
        <f t="shared" si="1"/>
        <v/>
      </c>
      <c r="AF39" s="2" t="str">
        <f t="shared" si="1"/>
        <v/>
      </c>
      <c r="AG39" s="2" t="str">
        <f t="shared" si="1"/>
        <v/>
      </c>
      <c r="AH39" s="15"/>
    </row>
    <row r="41" spans="1:34">
      <c r="A41" t="s">
        <v>124</v>
      </c>
      <c r="B41" s="178"/>
      <c r="C41" s="2">
        <f>IF(C37="","",VLOOKUP(C37,変換!$B$31:$C$58,2,FALSE))</f>
        <v>12</v>
      </c>
      <c r="D41" s="2">
        <f>IF(D37="","",VLOOKUP(D37,変換!$B$31:$C$58,2,FALSE))</f>
        <v>5</v>
      </c>
      <c r="E41" s="2">
        <f>IF(E37="","",VLOOKUP(E37,変換!$B$31:$C$58,2,FALSE))</f>
        <v>9</v>
      </c>
      <c r="F41" s="2">
        <f>IF(F37="","",VLOOKUP(F37,変換!$B$31:$C$58,2,FALSE))</f>
        <v>12</v>
      </c>
      <c r="G41" s="2">
        <f>IF(G37="","",VLOOKUP(G37,変換!$B$31:$C$58,2,FALSE))</f>
        <v>5</v>
      </c>
      <c r="H41" s="2">
        <f>IF(H37="","",VLOOKUP(H37,変換!$B$31:$C$58,2,FALSE))</f>
        <v>2</v>
      </c>
      <c r="I41" s="2">
        <f>IF(I37="","",VLOOKUP(I37,変換!$B$31:$C$58,2,FALSE))</f>
        <v>5</v>
      </c>
      <c r="J41" s="2">
        <f>IF(J37="","",VLOOKUP(J37,変換!$B$31:$C$58,2,FALSE))</f>
        <v>21</v>
      </c>
      <c r="K41" s="2">
        <f>IF(K37="","",VLOOKUP(K37,変換!$B$31:$C$58,2,FALSE))</f>
        <v>17</v>
      </c>
      <c r="L41" s="2">
        <f>IF(L37="","",VLOOKUP(L37,変換!$B$31:$C$58,2,FALSE))</f>
        <v>1</v>
      </c>
      <c r="M41" s="2">
        <f>IF(M37="","",VLOOKUP(M37,変換!$B$31:$C$58,2,FALSE))</f>
        <v>17</v>
      </c>
      <c r="N41" s="2">
        <f>IF(N37="","",VLOOKUP(N37,変換!$B$31:$C$58,2,FALSE))</f>
        <v>17</v>
      </c>
      <c r="O41" s="2">
        <f>IF(O37="","",VLOOKUP(O37,変換!$B$31:$C$58,2,FALSE))</f>
        <v>21</v>
      </c>
      <c r="P41" s="2">
        <f>IF(P37="","",VLOOKUP(P37,変換!$B$31:$C$58,2,FALSE))</f>
        <v>8</v>
      </c>
      <c r="Q41" s="2">
        <f>IF(Q37="","",VLOOKUP(Q37,変換!$B$31:$C$58,2,FALSE))</f>
        <v>1</v>
      </c>
      <c r="R41" s="2">
        <f>IF(R37="","",VLOOKUP(R37,変換!$B$31:$C$58,2,FALSE))</f>
        <v>1</v>
      </c>
      <c r="S41" s="2">
        <f>IF(S37="","",VLOOKUP(S37,変換!$B$31:$C$58,2,FALSE))</f>
        <v>1</v>
      </c>
      <c r="T41" s="2">
        <f>IF(T37="","",VLOOKUP(T37,変換!$B$31:$C$58,2,FALSE))</f>
        <v>1</v>
      </c>
      <c r="U41" s="2">
        <f>IF(U37="","",VLOOKUP(U37,変換!$B$31:$C$58,2,FALSE))</f>
        <v>1</v>
      </c>
      <c r="V41" s="2">
        <f>IF(V37="","",VLOOKUP(V37,変換!$B$31:$C$58,2,FALSE))</f>
        <v>5</v>
      </c>
      <c r="W41" s="2">
        <f>IF(W37="","",VLOOKUP(W37,変換!$B$31:$C$58,2,FALSE))</f>
        <v>24</v>
      </c>
      <c r="X41" s="2">
        <f>IF(X37="","",VLOOKUP(X37,変換!$B$31:$C$58,2,FALSE))</f>
        <v>12</v>
      </c>
      <c r="Y41" s="2">
        <f>IF(Y37="","",VLOOKUP(Y37,変換!$B$31:$C$58,2,FALSE))</f>
        <v>2</v>
      </c>
      <c r="Z41" s="2">
        <f>IF(Z37="","",VLOOKUP(Z37,変換!$B$31:$C$58,2,FALSE))</f>
        <v>2</v>
      </c>
      <c r="AA41" s="2">
        <f>IF(AA37="","",VLOOKUP(AA37,変換!$B$31:$C$58,2,FALSE))</f>
        <v>1</v>
      </c>
      <c r="AB41" s="2">
        <f>IF(AB37="","",VLOOKUP(AB37,変換!$B$31:$C$58,2,FALSE))</f>
        <v>5</v>
      </c>
      <c r="AC41" s="2" t="str">
        <f>IF(AC37="","",VLOOKUP(AC37,変換!$B$31:$C$58,2,FALSE))</f>
        <v/>
      </c>
      <c r="AD41" s="2" t="str">
        <f>IF(AD37="","",VLOOKUP(AD37,変換!$B$31:$C$58,2,FALSE))</f>
        <v/>
      </c>
      <c r="AE41" s="2" t="str">
        <f>IF(AE37="","",VLOOKUP(AE37,変換!$B$31:$C$58,2,FALSE))</f>
        <v/>
      </c>
      <c r="AF41" s="2" t="str">
        <f>IF(AF37="","",VLOOKUP(AF37,変換!$B$31:$C$58,2,FALSE))</f>
        <v/>
      </c>
      <c r="AG41" s="2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5" t="s">
        <v>220</v>
      </c>
      <c r="O1" s="6">
        <v>1</v>
      </c>
      <c r="P1" s="5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5" t="s">
        <v>220</v>
      </c>
      <c r="O2" s="6">
        <v>2</v>
      </c>
      <c r="P2" s="5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261" t="s">
        <v>363</v>
      </c>
      <c r="B30" s="261"/>
      <c r="C30" s="261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"/>
  <sheetViews>
    <sheetView workbookViewId="0"/>
  </sheetViews>
  <sheetFormatPr defaultRowHeight="18"/>
  <sheetData>
    <row r="1" spans="1:2" ht="18.600000000000001" thickBot="1">
      <c r="A1" s="7" t="s">
        <v>228</v>
      </c>
      <c r="B1" s="8" t="s">
        <v>228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月報</vt:lpstr>
      <vt:lpstr>演算タグ</vt:lpstr>
      <vt:lpstr>手入力</vt:lpstr>
      <vt:lpstr>cnt_野入</vt:lpstr>
      <vt:lpstr>cnt_山の駅</vt:lpstr>
      <vt:lpstr>cnt_小田木</vt:lpstr>
      <vt:lpstr>cnt_田津原</vt:lpstr>
      <vt:lpstr>cnt_押川</vt:lpstr>
      <vt:lpstr>cnt_川手</vt:lpstr>
      <vt:lpstr>天気タグ</vt:lpstr>
      <vt:lpstr>変換</vt:lpstr>
      <vt:lpstr>色見本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2021-04-27T10:06:28Z</cp:lastPrinted>
  <dcterms:created xsi:type="dcterms:W3CDTF">2020-11-06T01:25:08Z</dcterms:created>
  <dcterms:modified xsi:type="dcterms:W3CDTF">2026-06-22T06:54:28Z</dcterms:modified>
</cp:coreProperties>
</file>