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２月\"/>
    </mc:Choice>
  </mc:AlternateContent>
  <xr:revisionPtr revIDLastSave="0" documentId="13_ncr:1_{A612ECC8-C964-4792-860A-96BC33E1EF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L9" i="2" l="1"/>
  <c r="L19" i="2" s="1"/>
  <c r="M9" i="2"/>
  <c r="M29" i="2" s="1"/>
  <c r="N9" i="2"/>
  <c r="N14" i="2" s="1"/>
  <c r="O9" i="2"/>
  <c r="O42" i="2" s="1"/>
  <c r="P9" i="2"/>
  <c r="P16" i="2" s="1"/>
  <c r="Q9" i="2"/>
  <c r="Q63" i="2" s="1"/>
  <c r="R9" i="2"/>
  <c r="R37" i="2" s="1"/>
  <c r="S9" i="2"/>
  <c r="S38" i="2" s="1"/>
  <c r="T9" i="2"/>
  <c r="T40" i="2" s="1"/>
  <c r="U9" i="2"/>
  <c r="U32" i="2" s="1"/>
  <c r="V9" i="2"/>
  <c r="V46" i="2" s="1"/>
  <c r="W9" i="2"/>
  <c r="X9" i="2"/>
  <c r="X49" i="2" s="1"/>
  <c r="Y9" i="2"/>
  <c r="Y51" i="2" s="1"/>
  <c r="Z9" i="2"/>
  <c r="Z23" i="2" s="1"/>
  <c r="AA9" i="2"/>
  <c r="AA40" i="2" s="1"/>
  <c r="AB9" i="2"/>
  <c r="AB22" i="2" s="1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L49" i="2"/>
  <c r="W49" i="2"/>
  <c r="M50" i="2"/>
  <c r="W50" i="2"/>
  <c r="W51" i="2"/>
  <c r="W52" i="2"/>
  <c r="Y52" i="2"/>
  <c r="W53" i="2"/>
  <c r="W54" i="2"/>
  <c r="W55" i="2"/>
  <c r="P56" i="2"/>
  <c r="W56" i="2"/>
  <c r="W57" i="2"/>
  <c r="W58" i="2"/>
  <c r="W59" i="2"/>
  <c r="W60" i="2"/>
  <c r="W61" i="2"/>
  <c r="W62" i="2"/>
  <c r="W63" i="2"/>
  <c r="P64" i="2"/>
  <c r="W64" i="2"/>
  <c r="AB64" i="2"/>
  <c r="W65" i="2"/>
  <c r="R66" i="2"/>
  <c r="W66" i="2"/>
  <c r="V61" i="2" l="1"/>
  <c r="R25" i="2"/>
  <c r="S48" i="2"/>
  <c r="S65" i="2"/>
  <c r="Y43" i="2"/>
  <c r="N64" i="2"/>
  <c r="O37" i="2"/>
  <c r="Z52" i="2"/>
  <c r="N41" i="2"/>
  <c r="T65" i="2"/>
  <c r="Z58" i="2"/>
  <c r="X55" i="2"/>
  <c r="X66" i="2"/>
  <c r="R65" i="2"/>
  <c r="P55" i="2"/>
  <c r="V16" i="2"/>
  <c r="AB66" i="2"/>
  <c r="AB56" i="2"/>
  <c r="AB48" i="2"/>
  <c r="P41" i="2"/>
  <c r="AB24" i="2"/>
  <c r="V20" i="2"/>
  <c r="Y66" i="2"/>
  <c r="L66" i="2"/>
  <c r="L65" i="2"/>
  <c r="M64" i="2"/>
  <c r="V59" i="2"/>
  <c r="P32" i="2"/>
  <c r="V65" i="2"/>
  <c r="AB62" i="2"/>
  <c r="P61" i="2"/>
  <c r="AB52" i="2"/>
  <c r="AB47" i="2"/>
  <c r="P35" i="2"/>
  <c r="V66" i="2"/>
  <c r="V64" i="2"/>
  <c r="Y62" i="2"/>
  <c r="AB60" i="2"/>
  <c r="V58" i="2"/>
  <c r="V30" i="2"/>
  <c r="P30" i="2"/>
  <c r="P66" i="2"/>
  <c r="P62" i="2"/>
  <c r="Y54" i="2"/>
  <c r="M65" i="2"/>
  <c r="O63" i="2"/>
  <c r="Y61" i="2"/>
  <c r="T60" i="2"/>
  <c r="Y55" i="2"/>
  <c r="S54" i="2"/>
  <c r="M13" i="2"/>
  <c r="O66" i="2"/>
  <c r="S66" i="2"/>
  <c r="O64" i="2"/>
  <c r="N57" i="2"/>
  <c r="N51" i="2"/>
  <c r="Z45" i="2"/>
  <c r="M34" i="2"/>
  <c r="AA64" i="2"/>
  <c r="N66" i="2"/>
  <c r="S63" i="2"/>
  <c r="O62" i="2"/>
  <c r="N56" i="2"/>
  <c r="T49" i="2"/>
  <c r="N32" i="2"/>
  <c r="T64" i="2"/>
  <c r="Z60" i="2"/>
  <c r="Z57" i="2"/>
  <c r="T53" i="2"/>
  <c r="T52" i="2"/>
  <c r="Z38" i="2"/>
  <c r="Z35" i="2"/>
  <c r="N33" i="2"/>
  <c r="T63" i="2"/>
  <c r="Y60" i="2"/>
  <c r="N59" i="2"/>
  <c r="Y57" i="2"/>
  <c r="Z54" i="2"/>
  <c r="S53" i="2"/>
  <c r="N52" i="2"/>
  <c r="N48" i="2"/>
  <c r="T46" i="2"/>
  <c r="U44" i="2"/>
  <c r="AA66" i="2"/>
  <c r="U66" i="2"/>
  <c r="N62" i="2"/>
  <c r="N61" i="2"/>
  <c r="Z59" i="2"/>
  <c r="T47" i="2"/>
  <c r="T45" i="2"/>
  <c r="T43" i="2"/>
  <c r="Z39" i="2"/>
  <c r="Z36" i="2"/>
  <c r="T24" i="2"/>
  <c r="Z13" i="2"/>
  <c r="Z66" i="2"/>
  <c r="T66" i="2"/>
  <c r="M66" i="2"/>
  <c r="Z63" i="2"/>
  <c r="Z62" i="2"/>
  <c r="Z61" i="2"/>
  <c r="T58" i="2"/>
  <c r="Z56" i="2"/>
  <c r="N50" i="2"/>
  <c r="N47" i="2"/>
  <c r="Z44" i="2"/>
  <c r="O27" i="2"/>
  <c r="U64" i="2"/>
  <c r="AA63" i="2"/>
  <c r="AB57" i="2"/>
  <c r="O54" i="2"/>
  <c r="AA52" i="2"/>
  <c r="AB49" i="2"/>
  <c r="AA37" i="2"/>
  <c r="V36" i="2"/>
  <c r="AA25" i="2"/>
  <c r="AA61" i="2"/>
  <c r="O61" i="2"/>
  <c r="AB58" i="2"/>
  <c r="AB53" i="2"/>
  <c r="AB46" i="2"/>
  <c r="AB39" i="2"/>
  <c r="V33" i="2"/>
  <c r="V28" i="2"/>
  <c r="P23" i="2"/>
  <c r="AB59" i="2"/>
  <c r="AB50" i="2"/>
  <c r="U49" i="2"/>
  <c r="V42" i="2"/>
  <c r="V37" i="2"/>
  <c r="P33" i="2"/>
  <c r="P28" i="2"/>
  <c r="V18" i="2"/>
  <c r="V63" i="2"/>
  <c r="Q61" i="2"/>
  <c r="V55" i="2"/>
  <c r="V54" i="2"/>
  <c r="V53" i="2"/>
  <c r="AB51" i="2"/>
  <c r="V49" i="2"/>
  <c r="V45" i="2"/>
  <c r="V44" i="2"/>
  <c r="V43" i="2"/>
  <c r="P42" i="2"/>
  <c r="AB40" i="2"/>
  <c r="V38" i="2"/>
  <c r="P37" i="2"/>
  <c r="P36" i="2"/>
  <c r="V34" i="2"/>
  <c r="AB31" i="2"/>
  <c r="M28" i="2"/>
  <c r="S26" i="2"/>
  <c r="V22" i="2"/>
  <c r="AB19" i="2"/>
  <c r="AB17" i="2"/>
  <c r="V14" i="2"/>
  <c r="P50" i="2"/>
  <c r="V48" i="2"/>
  <c r="V47" i="2"/>
  <c r="AB41" i="2"/>
  <c r="V39" i="2"/>
  <c r="P38" i="2"/>
  <c r="P34" i="2"/>
  <c r="AB32" i="2"/>
  <c r="V29" i="2"/>
  <c r="AB23" i="2"/>
  <c r="P22" i="2"/>
  <c r="V57" i="2"/>
  <c r="P46" i="2"/>
  <c r="P45" i="2"/>
  <c r="P44" i="2"/>
  <c r="P43" i="2"/>
  <c r="V40" i="2"/>
  <c r="P39" i="2"/>
  <c r="AB37" i="2"/>
  <c r="AB36" i="2"/>
  <c r="V31" i="2"/>
  <c r="P29" i="2"/>
  <c r="V27" i="2"/>
  <c r="V19" i="2"/>
  <c r="AB16" i="2"/>
  <c r="P59" i="2"/>
  <c r="AB54" i="2"/>
  <c r="P54" i="2"/>
  <c r="V51" i="2"/>
  <c r="Q66" i="2"/>
  <c r="AB65" i="2"/>
  <c r="P63" i="2"/>
  <c r="V62" i="2"/>
  <c r="P60" i="2"/>
  <c r="P58" i="2"/>
  <c r="P53" i="2"/>
  <c r="V52" i="2"/>
  <c r="P51" i="2"/>
  <c r="P49" i="2"/>
  <c r="P48" i="2"/>
  <c r="P47" i="2"/>
  <c r="AB45" i="2"/>
  <c r="AB44" i="2"/>
  <c r="AB43" i="2"/>
  <c r="AB42" i="2"/>
  <c r="V41" i="2"/>
  <c r="P40" i="2"/>
  <c r="AB38" i="2"/>
  <c r="V35" i="2"/>
  <c r="V32" i="2"/>
  <c r="P27" i="2"/>
  <c r="V23" i="2"/>
  <c r="V21" i="2"/>
  <c r="M19" i="2"/>
  <c r="V13" i="2"/>
  <c r="Q62" i="2"/>
  <c r="S58" i="2"/>
  <c r="S56" i="2"/>
  <c r="S52" i="2"/>
  <c r="M49" i="2"/>
  <c r="N46" i="2"/>
  <c r="Y33" i="2"/>
  <c r="N20" i="2"/>
  <c r="Q57" i="2"/>
  <c r="Q56" i="2"/>
  <c r="N43" i="2"/>
  <c r="T39" i="2"/>
  <c r="T38" i="2"/>
  <c r="S36" i="2"/>
  <c r="N35" i="2"/>
  <c r="Z30" i="2"/>
  <c r="M22" i="2"/>
  <c r="Z65" i="2"/>
  <c r="Z64" i="2"/>
  <c r="Y63" i="2"/>
  <c r="M62" i="2"/>
  <c r="T61" i="2"/>
  <c r="M61" i="2"/>
  <c r="T59" i="2"/>
  <c r="Y58" i="2"/>
  <c r="N58" i="2"/>
  <c r="Y56" i="2"/>
  <c r="M56" i="2"/>
  <c r="Z53" i="2"/>
  <c r="Z51" i="2"/>
  <c r="Z50" i="2"/>
  <c r="Z49" i="2"/>
  <c r="Z47" i="2"/>
  <c r="M46" i="2"/>
  <c r="T44" i="2"/>
  <c r="T41" i="2"/>
  <c r="T33" i="2"/>
  <c r="T32" i="2"/>
  <c r="T31" i="2"/>
  <c r="N30" i="2"/>
  <c r="X25" i="2"/>
  <c r="S22" i="2"/>
  <c r="Z20" i="2"/>
  <c r="Y65" i="2"/>
  <c r="N65" i="2"/>
  <c r="Y64" i="2"/>
  <c r="N63" i="2"/>
  <c r="T62" i="2"/>
  <c r="S61" i="2"/>
  <c r="N60" i="2"/>
  <c r="Q59" i="2"/>
  <c r="M58" i="2"/>
  <c r="S57" i="2"/>
  <c r="Z55" i="2"/>
  <c r="N55" i="2"/>
  <c r="T54" i="2"/>
  <c r="Y53" i="2"/>
  <c r="N53" i="2"/>
  <c r="Y49" i="2"/>
  <c r="N49" i="2"/>
  <c r="T48" i="2"/>
  <c r="Z46" i="2"/>
  <c r="S44" i="2"/>
  <c r="M38" i="2"/>
  <c r="T37" i="2"/>
  <c r="L31" i="2"/>
  <c r="N27" i="2"/>
  <c r="N19" i="2"/>
  <c r="T14" i="2"/>
  <c r="Z43" i="2"/>
  <c r="Z37" i="2"/>
  <c r="N36" i="2"/>
  <c r="Z34" i="2"/>
  <c r="Z28" i="2"/>
  <c r="N26" i="2"/>
  <c r="Z19" i="2"/>
  <c r="Z14" i="2"/>
  <c r="Q64" i="2"/>
  <c r="R43" i="2"/>
  <c r="T42" i="2"/>
  <c r="N40" i="2"/>
  <c r="Y35" i="2"/>
  <c r="Y34" i="2"/>
  <c r="X31" i="2"/>
  <c r="T26" i="2"/>
  <c r="T25" i="2"/>
  <c r="R19" i="2"/>
  <c r="Q45" i="2"/>
  <c r="Q50" i="2"/>
  <c r="U23" i="2"/>
  <c r="X65" i="2"/>
  <c r="P65" i="2"/>
  <c r="S64" i="2"/>
  <c r="AB63" i="2"/>
  <c r="AA62" i="2"/>
  <c r="S62" i="2"/>
  <c r="AB61" i="2"/>
  <c r="U61" i="2"/>
  <c r="V60" i="2"/>
  <c r="Y59" i="2"/>
  <c r="P57" i="2"/>
  <c r="V56" i="2"/>
  <c r="AB55" i="2"/>
  <c r="R55" i="2"/>
  <c r="M54" i="2"/>
  <c r="P52" i="2"/>
  <c r="S51" i="2"/>
  <c r="V50" i="2"/>
  <c r="S49" i="2"/>
  <c r="Y48" i="2"/>
  <c r="S47" i="2"/>
  <c r="M45" i="2"/>
  <c r="X43" i="2"/>
  <c r="M42" i="2"/>
  <c r="M40" i="2"/>
  <c r="S39" i="2"/>
  <c r="AB33" i="2"/>
  <c r="P31" i="2"/>
  <c r="O30" i="2"/>
  <c r="AB28" i="2"/>
  <c r="U25" i="2"/>
  <c r="P24" i="2"/>
  <c r="P20" i="2"/>
  <c r="S19" i="2"/>
  <c r="U18" i="2"/>
  <c r="Y29" i="2"/>
  <c r="U21" i="2"/>
  <c r="S13" i="2"/>
  <c r="Q60" i="2"/>
  <c r="S50" i="2"/>
  <c r="AA49" i="2"/>
  <c r="U47" i="2"/>
  <c r="S45" i="2"/>
  <c r="Y44" i="2"/>
  <c r="Q44" i="2"/>
  <c r="L43" i="2"/>
  <c r="N42" i="2"/>
  <c r="S41" i="2"/>
  <c r="N39" i="2"/>
  <c r="Q38" i="2"/>
  <c r="X37" i="2"/>
  <c r="N37" i="2"/>
  <c r="S35" i="2"/>
  <c r="Y30" i="2"/>
  <c r="Z29" i="2"/>
  <c r="AA28" i="2"/>
  <c r="M27" i="2"/>
  <c r="Z25" i="2"/>
  <c r="N25" i="2"/>
  <c r="U20" i="2"/>
  <c r="Q27" i="2"/>
  <c r="Q21" i="2"/>
  <c r="Q39" i="2"/>
  <c r="M63" i="2"/>
  <c r="X61" i="2"/>
  <c r="R61" i="2"/>
  <c r="L61" i="2"/>
  <c r="U60" i="2"/>
  <c r="M60" i="2"/>
  <c r="U59" i="2"/>
  <c r="M59" i="2"/>
  <c r="L55" i="2"/>
  <c r="Q51" i="2"/>
  <c r="Y50" i="2"/>
  <c r="R49" i="2"/>
  <c r="M47" i="2"/>
  <c r="S46" i="2"/>
  <c r="Y45" i="2"/>
  <c r="M44" i="2"/>
  <c r="M43" i="2"/>
  <c r="S42" i="2"/>
  <c r="M41" i="2"/>
  <c r="S40" i="2"/>
  <c r="O39" i="2"/>
  <c r="U37" i="2"/>
  <c r="L37" i="2"/>
  <c r="U35" i="2"/>
  <c r="M31" i="2"/>
  <c r="Y28" i="2"/>
  <c r="Y26" i="2"/>
  <c r="O25" i="2"/>
  <c r="S23" i="2"/>
  <c r="M18" i="2"/>
  <c r="U16" i="2"/>
  <c r="S60" i="2"/>
  <c r="S59" i="2"/>
  <c r="M57" i="2"/>
  <c r="U56" i="2"/>
  <c r="S55" i="2"/>
  <c r="O51" i="2"/>
  <c r="O49" i="2"/>
  <c r="M48" i="2"/>
  <c r="S43" i="2"/>
  <c r="M39" i="2"/>
  <c r="L25" i="2"/>
  <c r="Q49" i="2"/>
  <c r="Q46" i="2"/>
  <c r="Q43" i="2"/>
  <c r="Z42" i="2"/>
  <c r="Q42" i="2"/>
  <c r="Z41" i="2"/>
  <c r="Q41" i="2"/>
  <c r="Z40" i="2"/>
  <c r="Q40" i="2"/>
  <c r="Y39" i="2"/>
  <c r="Y38" i="2"/>
  <c r="Y37" i="2"/>
  <c r="S37" i="2"/>
  <c r="M37" i="2"/>
  <c r="M36" i="2"/>
  <c r="M35" i="2"/>
  <c r="T34" i="2"/>
  <c r="S33" i="2"/>
  <c r="Z32" i="2"/>
  <c r="S32" i="2"/>
  <c r="Z31" i="2"/>
  <c r="S31" i="2"/>
  <c r="T30" i="2"/>
  <c r="M30" i="2"/>
  <c r="T29" i="2"/>
  <c r="T28" i="2"/>
  <c r="Z27" i="2"/>
  <c r="M26" i="2"/>
  <c r="Q25" i="2"/>
  <c r="N24" i="2"/>
  <c r="Y22" i="2"/>
  <c r="Z21" i="2"/>
  <c r="N21" i="2"/>
  <c r="T20" i="2"/>
  <c r="Y19" i="2"/>
  <c r="Q17" i="2"/>
  <c r="Q14" i="2"/>
  <c r="Q65" i="2"/>
  <c r="T57" i="2"/>
  <c r="T56" i="2"/>
  <c r="T55" i="2"/>
  <c r="M55" i="2"/>
  <c r="N54" i="2"/>
  <c r="M53" i="2"/>
  <c r="M52" i="2"/>
  <c r="T51" i="2"/>
  <c r="M51" i="2"/>
  <c r="T50" i="2"/>
  <c r="Z48" i="2"/>
  <c r="Q48" i="2"/>
  <c r="Y47" i="2"/>
  <c r="Q47" i="2"/>
  <c r="Y46" i="2"/>
  <c r="N45" i="2"/>
  <c r="N44" i="2"/>
  <c r="Y42" i="2"/>
  <c r="Y41" i="2"/>
  <c r="Y40" i="2"/>
  <c r="N38" i="2"/>
  <c r="T36" i="2"/>
  <c r="AB35" i="2"/>
  <c r="T35" i="2"/>
  <c r="AB34" i="2"/>
  <c r="S34" i="2"/>
  <c r="Z33" i="2"/>
  <c r="Q33" i="2"/>
  <c r="Y32" i="2"/>
  <c r="Q32" i="2"/>
  <c r="Y31" i="2"/>
  <c r="R31" i="2"/>
  <c r="AB30" i="2"/>
  <c r="S30" i="2"/>
  <c r="AB29" i="2"/>
  <c r="S29" i="2"/>
  <c r="S28" i="2"/>
  <c r="Y27" i="2"/>
  <c r="V26" i="2"/>
  <c r="AB25" i="2"/>
  <c r="V25" i="2"/>
  <c r="P25" i="2"/>
  <c r="Z24" i="2"/>
  <c r="M24" i="2"/>
  <c r="T23" i="2"/>
  <c r="AB20" i="2"/>
  <c r="S20" i="2"/>
  <c r="X19" i="2"/>
  <c r="P19" i="2"/>
  <c r="P17" i="2"/>
  <c r="AB14" i="2"/>
  <c r="P14" i="2"/>
  <c r="T13" i="2"/>
  <c r="Q37" i="2"/>
  <c r="Q34" i="2"/>
  <c r="Q31" i="2"/>
  <c r="Q30" i="2"/>
  <c r="Q29" i="2"/>
  <c r="Q28" i="2"/>
  <c r="Q18" i="2"/>
  <c r="Q36" i="2"/>
  <c r="Q35" i="2"/>
  <c r="Q13" i="2"/>
  <c r="Q58" i="2"/>
  <c r="Q55" i="2"/>
  <c r="Q54" i="2"/>
  <c r="Q53" i="2"/>
  <c r="Q52" i="2"/>
  <c r="Y36" i="2"/>
  <c r="N34" i="2"/>
  <c r="M33" i="2"/>
  <c r="M32" i="2"/>
  <c r="N31" i="2"/>
  <c r="N29" i="2"/>
  <c r="N28" i="2"/>
  <c r="T27" i="2"/>
  <c r="Z26" i="2"/>
  <c r="Q26" i="2"/>
  <c r="Y25" i="2"/>
  <c r="S25" i="2"/>
  <c r="M25" i="2"/>
  <c r="S24" i="2"/>
  <c r="N23" i="2"/>
  <c r="T21" i="2"/>
  <c r="T19" i="2"/>
  <c r="Y13" i="2"/>
  <c r="N13" i="2"/>
  <c r="AA65" i="2"/>
  <c r="U65" i="2"/>
  <c r="O65" i="2"/>
  <c r="U63" i="2"/>
  <c r="AA59" i="2"/>
  <c r="O58" i="2"/>
  <c r="AA56" i="2"/>
  <c r="U54" i="2"/>
  <c r="U51" i="2"/>
  <c r="AA47" i="2"/>
  <c r="O46" i="2"/>
  <c r="AA44" i="2"/>
  <c r="U42" i="2"/>
  <c r="U39" i="2"/>
  <c r="AA35" i="2"/>
  <c r="O34" i="2"/>
  <c r="AA32" i="2"/>
  <c r="U30" i="2"/>
  <c r="AB27" i="2"/>
  <c r="U27" i="2"/>
  <c r="P26" i="2"/>
  <c r="Y24" i="2"/>
  <c r="Q24" i="2"/>
  <c r="AA23" i="2"/>
  <c r="M23" i="2"/>
  <c r="U22" i="2"/>
  <c r="AB21" i="2"/>
  <c r="AA20" i="2"/>
  <c r="M20" i="2"/>
  <c r="Q19" i="2"/>
  <c r="AB18" i="2"/>
  <c r="S18" i="2"/>
  <c r="AA17" i="2"/>
  <c r="O17" i="2"/>
  <c r="Q16" i="2"/>
  <c r="O14" i="2"/>
  <c r="P13" i="2"/>
  <c r="U58" i="2"/>
  <c r="AA54" i="2"/>
  <c r="O53" i="2"/>
  <c r="AA51" i="2"/>
  <c r="O50" i="2"/>
  <c r="U46" i="2"/>
  <c r="AA42" i="2"/>
  <c r="O41" i="2"/>
  <c r="AA39" i="2"/>
  <c r="O38" i="2"/>
  <c r="U34" i="2"/>
  <c r="AA30" i="2"/>
  <c r="O29" i="2"/>
  <c r="AA27" i="2"/>
  <c r="O26" i="2"/>
  <c r="AA21" i="2"/>
  <c r="AA18" i="2"/>
  <c r="O13" i="2"/>
  <c r="U62" i="2"/>
  <c r="O60" i="2"/>
  <c r="AA58" i="2"/>
  <c r="O57" i="2"/>
  <c r="AA55" i="2"/>
  <c r="U55" i="2"/>
  <c r="O55" i="2"/>
  <c r="U53" i="2"/>
  <c r="U50" i="2"/>
  <c r="O48" i="2"/>
  <c r="AA46" i="2"/>
  <c r="O45" i="2"/>
  <c r="AA43" i="2"/>
  <c r="U43" i="2"/>
  <c r="O43" i="2"/>
  <c r="U41" i="2"/>
  <c r="U38" i="2"/>
  <c r="O36" i="2"/>
  <c r="AA34" i="2"/>
  <c r="O33" i="2"/>
  <c r="AA31" i="2"/>
  <c r="U31" i="2"/>
  <c r="O31" i="2"/>
  <c r="U29" i="2"/>
  <c r="S27" i="2"/>
  <c r="AB26" i="2"/>
  <c r="U26" i="2"/>
  <c r="V24" i="2"/>
  <c r="O24" i="2"/>
  <c r="Y23" i="2"/>
  <c r="Q23" i="2"/>
  <c r="AA22" i="2"/>
  <c r="Q22" i="2"/>
  <c r="P21" i="2"/>
  <c r="Y20" i="2"/>
  <c r="Q20" i="2"/>
  <c r="AA19" i="2"/>
  <c r="U19" i="2"/>
  <c r="O19" i="2"/>
  <c r="Y18" i="2"/>
  <c r="P18" i="2"/>
  <c r="V17" i="2"/>
  <c r="AA16" i="2"/>
  <c r="O16" i="2"/>
  <c r="U14" i="2"/>
  <c r="AB13" i="2"/>
  <c r="U13" i="2"/>
  <c r="U57" i="2"/>
  <c r="AA53" i="2"/>
  <c r="O52" i="2"/>
  <c r="AA50" i="2"/>
  <c r="U48" i="2"/>
  <c r="U45" i="2"/>
  <c r="AA41" i="2"/>
  <c r="O40" i="2"/>
  <c r="AA38" i="2"/>
  <c r="U36" i="2"/>
  <c r="U33" i="2"/>
  <c r="AA29" i="2"/>
  <c r="O28" i="2"/>
  <c r="AA26" i="2"/>
  <c r="U24" i="2"/>
  <c r="O21" i="2"/>
  <c r="O18" i="2"/>
  <c r="U17" i="2"/>
  <c r="AA13" i="2"/>
  <c r="AA60" i="2"/>
  <c r="O59" i="2"/>
  <c r="AA57" i="2"/>
  <c r="O56" i="2"/>
  <c r="U52" i="2"/>
  <c r="AA48" i="2"/>
  <c r="O47" i="2"/>
  <c r="AA45" i="2"/>
  <c r="O44" i="2"/>
  <c r="U40" i="2"/>
  <c r="AA36" i="2"/>
  <c r="O35" i="2"/>
  <c r="AA33" i="2"/>
  <c r="O32" i="2"/>
  <c r="U28" i="2"/>
  <c r="AA24" i="2"/>
  <c r="O23" i="2"/>
  <c r="O22" i="2"/>
  <c r="O20" i="2"/>
  <c r="AA14" i="2"/>
  <c r="X62" i="2"/>
  <c r="R62" i="2"/>
  <c r="L62" i="2"/>
  <c r="X56" i="2"/>
  <c r="R56" i="2"/>
  <c r="L56" i="2"/>
  <c r="X50" i="2"/>
  <c r="R50" i="2"/>
  <c r="L50" i="2"/>
  <c r="X44" i="2"/>
  <c r="R44" i="2"/>
  <c r="L44" i="2"/>
  <c r="X38" i="2"/>
  <c r="R38" i="2"/>
  <c r="L38" i="2"/>
  <c r="X32" i="2"/>
  <c r="R32" i="2"/>
  <c r="L32" i="2"/>
  <c r="X26" i="2"/>
  <c r="R26" i="2"/>
  <c r="L26" i="2"/>
  <c r="Z22" i="2"/>
  <c r="T22" i="2"/>
  <c r="N22" i="2"/>
  <c r="Y21" i="2"/>
  <c r="S21" i="2"/>
  <c r="M21" i="2"/>
  <c r="X20" i="2"/>
  <c r="R20" i="2"/>
  <c r="L20" i="2"/>
  <c r="Z16" i="2"/>
  <c r="T16" i="2"/>
  <c r="N16" i="2"/>
  <c r="Y14" i="2"/>
  <c r="S14" i="2"/>
  <c r="M14" i="2"/>
  <c r="X13" i="2"/>
  <c r="R13" i="2"/>
  <c r="L13" i="2"/>
  <c r="X63" i="2"/>
  <c r="R63" i="2"/>
  <c r="L63" i="2"/>
  <c r="X57" i="2"/>
  <c r="R57" i="2"/>
  <c r="L57" i="2"/>
  <c r="X51" i="2"/>
  <c r="R51" i="2"/>
  <c r="L51" i="2"/>
  <c r="X45" i="2"/>
  <c r="R45" i="2"/>
  <c r="L45" i="2"/>
  <c r="X39" i="2"/>
  <c r="R39" i="2"/>
  <c r="L39" i="2"/>
  <c r="X33" i="2"/>
  <c r="R33" i="2"/>
  <c r="L33" i="2"/>
  <c r="X27" i="2"/>
  <c r="R27" i="2"/>
  <c r="L27" i="2"/>
  <c r="X21" i="2"/>
  <c r="R21" i="2"/>
  <c r="L21" i="2"/>
  <c r="Z17" i="2"/>
  <c r="T17" i="2"/>
  <c r="N17" i="2"/>
  <c r="Y16" i="2"/>
  <c r="S16" i="2"/>
  <c r="M16" i="2"/>
  <c r="X14" i="2"/>
  <c r="R14" i="2"/>
  <c r="L14" i="2"/>
  <c r="X64" i="2"/>
  <c r="R64" i="2"/>
  <c r="L64" i="2"/>
  <c r="X58" i="2"/>
  <c r="R58" i="2"/>
  <c r="L58" i="2"/>
  <c r="X52" i="2"/>
  <c r="R52" i="2"/>
  <c r="L52" i="2"/>
  <c r="X46" i="2"/>
  <c r="R46" i="2"/>
  <c r="L46" i="2"/>
  <c r="X40" i="2"/>
  <c r="R40" i="2"/>
  <c r="L40" i="2"/>
  <c r="X34" i="2"/>
  <c r="R34" i="2"/>
  <c r="L34" i="2"/>
  <c r="X28" i="2"/>
  <c r="R28" i="2"/>
  <c r="L28" i="2"/>
  <c r="X22" i="2"/>
  <c r="R22" i="2"/>
  <c r="L22" i="2"/>
  <c r="Z18" i="2"/>
  <c r="T18" i="2"/>
  <c r="N18" i="2"/>
  <c r="Y17" i="2"/>
  <c r="S17" i="2"/>
  <c r="M17" i="2"/>
  <c r="X16" i="2"/>
  <c r="R16" i="2"/>
  <c r="L16" i="2"/>
  <c r="X59" i="2"/>
  <c r="R59" i="2"/>
  <c r="L59" i="2"/>
  <c r="X53" i="2"/>
  <c r="R53" i="2"/>
  <c r="L53" i="2"/>
  <c r="X47" i="2"/>
  <c r="R47" i="2"/>
  <c r="L47" i="2"/>
  <c r="X41" i="2"/>
  <c r="R41" i="2"/>
  <c r="L41" i="2"/>
  <c r="X35" i="2"/>
  <c r="R35" i="2"/>
  <c r="L35" i="2"/>
  <c r="X29" i="2"/>
  <c r="R29" i="2"/>
  <c r="L29" i="2"/>
  <c r="X23" i="2"/>
  <c r="R23" i="2"/>
  <c r="L23" i="2"/>
  <c r="X17" i="2"/>
  <c r="R17" i="2"/>
  <c r="L17" i="2"/>
  <c r="X60" i="2"/>
  <c r="R60" i="2"/>
  <c r="L60" i="2"/>
  <c r="X54" i="2"/>
  <c r="R54" i="2"/>
  <c r="L54" i="2"/>
  <c r="X48" i="2"/>
  <c r="R48" i="2"/>
  <c r="L48" i="2"/>
  <c r="X42" i="2"/>
  <c r="R42" i="2"/>
  <c r="L42" i="2"/>
  <c r="X36" i="2"/>
  <c r="R36" i="2"/>
  <c r="L36" i="2"/>
  <c r="X30" i="2"/>
  <c r="R30" i="2"/>
  <c r="L30" i="2"/>
  <c r="X24" i="2"/>
  <c r="R24" i="2"/>
  <c r="L24" i="2"/>
  <c r="X18" i="2"/>
  <c r="R18" i="2"/>
  <c r="L18" i="2"/>
  <c r="AC66" i="2" l="1"/>
  <c r="AC65" i="2"/>
  <c r="AC62" i="2"/>
  <c r="AC61" i="2"/>
  <c r="AC59" i="2"/>
  <c r="AC58" i="2"/>
  <c r="AC57" i="2"/>
  <c r="AC53" i="2"/>
  <c r="AC52" i="2"/>
  <c r="AC51" i="2"/>
  <c r="AC50" i="2"/>
  <c r="AC49" i="2"/>
  <c r="AC48" i="2"/>
  <c r="AC47" i="2"/>
  <c r="AC45" i="2"/>
  <c r="AC44" i="2"/>
  <c r="AC43" i="2"/>
  <c r="AC41" i="2"/>
  <c r="AC40" i="2"/>
  <c r="AC39" i="2"/>
  <c r="AC38" i="2"/>
  <c r="AC37" i="2"/>
  <c r="AC36" i="2"/>
  <c r="AC35" i="2"/>
  <c r="AC34" i="2"/>
  <c r="AC33" i="2"/>
  <c r="AC32" i="2"/>
  <c r="AC30" i="2"/>
  <c r="AC29" i="2"/>
  <c r="AC28" i="2"/>
  <c r="AC27" i="2"/>
  <c r="AC26" i="2"/>
  <c r="AC24" i="2"/>
  <c r="AC23" i="2"/>
  <c r="AC22" i="2"/>
  <c r="AC21" i="2"/>
  <c r="AC20" i="2"/>
  <c r="AC18" i="2"/>
  <c r="AC13" i="2"/>
  <c r="AC60" i="2"/>
  <c r="AC56" i="2"/>
  <c r="AC55" i="2"/>
  <c r="AC46" i="2"/>
  <c r="AC42" i="2"/>
  <c r="AC31" i="2"/>
  <c r="AC54" i="2"/>
  <c r="AC25" i="2"/>
  <c r="AC19" i="2"/>
  <c r="AC14" i="2"/>
  <c r="AC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<sst xmlns="http://schemas.openxmlformats.org/spreadsheetml/2006/main" count="2806" uniqueCount="412">
  <si>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</si>
  <si>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</si>
  <si>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</si>
  <si>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</si>
  <si>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</si>
  <si>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</si>
  <si>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</si>
  <si>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</si>
  <si>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</si>
  <si>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</si>
  <si>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</si>
  <si>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</si>
  <si>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</si>
  <si>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</si>
  <si>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</si>
  <si>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</si>
  <si>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</si>
  <si>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</si>
  <si>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</si>
  <si>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</si>
  <si>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</si>
  <si>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</si>
  <si>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</si>
  <si>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</si>
  <si>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</si>
  <si>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</si>
  <si>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</si>
  <si>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</si>
  <si>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</si>
  <si>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</si>
  <si>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</si>
  <si>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</si>
  <si>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</si>
  <si>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</si>
  <si>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</si>
  <si>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</si>
  <si>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</si>
  <si>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</si>
  <si>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</si>
  <si>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</si>
  <si>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</si>
  <si>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</si>
  <si>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</si>
  <si>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</si>
  <si>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</si>
  <si>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</si>
  <si>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</si>
  <si>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</si>
  <si>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</si>
  <si>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</si>
  <si>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</si>
  <si>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</si>
  <si>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</si>
  <si>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</si>
  <si>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</si>
  <si>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</si>
  <si>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</si>
  <si>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</si>
  <si>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</si>
  <si>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</si>
  <si>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</si>
  <si>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</si>
  <si>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</si>
  <si>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</si>
  <si>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</si>
  <si>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</si>
  <si>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</si>
  <si>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</si>
  <si>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</si>
  <si>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</si>
  <si>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</si>
  <si>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</si>
  <si>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</si>
  <si>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</si>
  <si>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</si>
  <si>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</si>
  <si>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</si>
  <si>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</si>
  <si>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</si>
  <si>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</si>
  <si>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</si>
  <si>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</si>
  <si>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</si>
  <si>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</si>
  <si>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</si>
  <si>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</si>
  <si>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</si>
  <si>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</si>
  <si>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</si>
  <si>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</si>
  <si>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</si>
  <si>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</si>
  <si>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</si>
  <si>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</si>
  <si>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</si>
  <si>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</si>
  <si>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</si>
  <si>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</si>
  <si>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</si>
  <si>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</si>
  <si>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</si>
  <si>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</si>
  <si>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</si>
  <si>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</si>
  <si>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</si>
  <si>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</si>
  <si>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</si>
  <si>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</si>
  <si>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</si>
  <si>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</si>
  <si>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</si>
  <si>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</si>
  <si>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</si>
  <si>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</si>
  <si>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</si>
  <si>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</si>
  <si>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</si>
  <si>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</si>
  <si>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</si>
  <si>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</si>
  <si>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</si>
  <si>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</si>
  <si>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</si>
  <si>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</si>
  <si>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</si>
  <si>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</si>
  <si>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</si>
  <si>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</si>
  <si>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</si>
  <si>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</si>
  <si>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</si>
  <si>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</si>
  <si>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</si>
  <si>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</si>
  <si>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</si>
  <si>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</si>
  <si>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</si>
  <si>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</si>
  <si>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</si>
  <si>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</si>
  <si>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</si>
  <si>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</si>
  <si>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</si>
  <si>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</si>
  <si>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</si>
  <si>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</si>
  <si>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</si>
  <si>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</si>
  <si>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</si>
  <si>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</si>
  <si>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</si>
  <si>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</si>
  <si>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</si>
  <si>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</si>
  <si>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</si>
  <si>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</si>
  <si>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</si>
  <si>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</si>
  <si>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</si>
  <si>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</si>
  <si>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</si>
  <si>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</si>
  <si>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</si>
  <si>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</si>
  <si>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</si>
  <si>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</si>
  <si>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</si>
  <si>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</si>
  <si>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</si>
  <si>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</si>
  <si>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</si>
  <si>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</si>
  <si>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</si>
  <si>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</si>
  <si>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</si>
  <si>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</si>
  <si>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</si>
  <si>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</si>
  <si>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</si>
  <si>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</si>
  <si>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</si>
  <si>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</si>
  <si>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</si>
  <si>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</si>
  <si>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</si>
  <si>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</si>
  <si>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</si>
  <si>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</si>
  <si>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</si>
  <si>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</si>
  <si>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</si>
  <si>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</si>
  <si>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</si>
  <si>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</si>
  <si>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</si>
  <si>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</si>
  <si>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</si>
  <si>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</si>
  <si>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</si>
  <si>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</si>
  <si>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</si>
  <si>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</si>
  <si>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</si>
  <si>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</si>
  <si>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</si>
  <si>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</si>
  <si>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</si>
  <si>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</si>
  <si>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</si>
  <si>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</si>
  <si>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</si>
  <si>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</si>
  <si>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</si>
  <si>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</si>
  <si>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</si>
  <si>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</si>
  <si>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</si>
  <si>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</si>
  <si>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</si>
  <si>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</si>
  <si>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</si>
  <si>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</si>
  <si>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</si>
  <si>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</si>
  <si>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</si>
  <si>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</si>
  <si>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</si>
  <si>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</si>
  <si>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</si>
  <si>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</si>
  <si>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</si>
  <si>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</si>
  <si>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</si>
  <si>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</si>
  <si>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</si>
  <si>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</si>
  <si>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</si>
  <si>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</si>
  <si>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</si>
  <si>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</si>
  <si>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</si>
  <si>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</si>
  <si>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</si>
  <si>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</si>
  <si>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</si>
  <si>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</si>
  <si>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</si>
  <si>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</si>
  <si>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</si>
  <si>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</si>
  <si>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</si>
  <si>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</si>
  <si>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</si>
  <si>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</si>
  <si>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</si>
  <si>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</si>
  <si>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</si>
  <si>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</si>
  <si>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</si>
  <si>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</si>
  <si>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</si>
  <si>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</si>
  <si>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</si>
  <si>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</si>
  <si>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</si>
  <si>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</si>
  <si>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</si>
  <si>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</si>
  <si>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</si>
  <si>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</si>
  <si>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</si>
  <si>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</si>
  <si>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</si>
  <si>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</si>
  <si>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</si>
  <si>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</si>
  <si>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</si>
  <si>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</si>
  <si>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</si>
  <si>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</si>
  <si>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</si>
  <si>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</si>
  <si>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</si>
  <si>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</si>
  <si>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</si>
  <si>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</si>
  <si>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</si>
  <si>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</si>
  <si>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</si>
  <si>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</si>
  <si>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</si>
  <si>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</si>
  <si>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</si>
  <si>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</si>
  <si>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</si>
  <si>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</si>
  <si>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</si>
  <si>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</si>
  <si>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</si>
  <si>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</si>
  <si>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</si>
  <si>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</si>
  <si>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</si>
  <si>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</si>
  <si>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</si>
  <si>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</si>
  <si>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</si>
  <si>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</si>
  <si>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</si>
  <si>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</si>
  <si>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</si>
  <si>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</si>
  <si>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</si>
  <si>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</si>
  <si>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</si>
  <si>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</si>
  <si>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</si>
  <si>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</si>
  <si>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</si>
  <si>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</si>
  <si>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</si>
  <si>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</si>
  <si>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</si>
  <si>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</si>
  <si>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</si>
  <si>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</si>
  <si>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</si>
  <si>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</si>
  <si>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</si>
  <si>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</si>
  <si>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</si>
  <si>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</si>
  <si>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</si>
  <si>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</si>
  <si>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</si>
  <si>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</si>
  <si>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</si>
  <si>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</si>
  <si>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</si>
  <si>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</si>
  <si>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</si>
  <si>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</si>
  <si>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</si>
  <si>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</si>
  <si>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</si>
  <si>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</si>
  <si>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</si>
  <si>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</si>
  <si>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</si>
  <si>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</si>
  <si>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</si>
  <si>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</si>
  <si>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</si>
  <si>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</si>
  <si>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</si>
  <si>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</si>
  <si>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</si>
  <si>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</si>
  <si>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</si>
  <si>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</si>
  <si>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</si>
  <si>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</si>
  <si>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</si>
  <si>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</si>
  <si>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</si>
  <si>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</si>
  <si>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</si>
  <si>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</si>
  <si>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</si>
  <si>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</si>
  <si>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</si>
  <si>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</si>
  <si>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</si>
  <si>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</si>
  <si>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</si>
  <si>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</si>
  <si>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</si>
  <si>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</si>
  <si>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</si>
  <si>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</si>
  <si>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</si>
  <si>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</si>
  <si>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曇|晴</t>
  </si>
  <si>
    <t>晴/曇</t>
  </si>
  <si>
    <t>晴</t>
  </si>
  <si>
    <t>雪/晴</t>
  </si>
  <si>
    <t>晴|曇</t>
  </si>
  <si>
    <t>雨/晴</t>
  </si>
  <si>
    <t>曇/晴</t>
  </si>
  <si>
    <t>曇/雨</t>
  </si>
  <si>
    <t>雨/曇</t>
  </si>
  <si>
    <t>2026/02/02</t>
  </si>
  <si>
    <t>10:23</t>
  </si>
  <si>
    <t>10:46</t>
  </si>
  <si>
    <t>09:55</t>
  </si>
  <si>
    <t>12:00</t>
  </si>
  <si>
    <t>11:25</t>
  </si>
  <si>
    <t>11:11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</si>
  <si>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</si>
  <si>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</si>
  <si>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</si>
  <si>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</si>
  <si>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</si>
  <si>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</si>
  <si>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</si>
  <si>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</si>
  <si>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</si>
  <si>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0.2未満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</si>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</sst>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40" xfId="0" applyNumberFormat="1" applyFont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181" fontId="25" fillId="0" borderId="53" xfId="0" applyNumberFormat="1" applyFont="1" applyBorder="1" applyAlignment="1">
      <alignment horizontal="right" vertical="center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0" fontId="21" fillId="0" borderId="65" xfId="0" applyFont="1" applyBorder="1" applyAlignment="1">
      <alignment horizontal="left" vertical="top" wrapText="1"/>
    </xf>
    <xf numFmtId="0" fontId="21" fillId="0" borderId="66" xfId="0" applyFont="1" applyBorder="1" applyAlignment="1">
      <alignment horizontal="left" vertical="top" wrapText="1"/>
    </xf>
    <xf numFmtId="179" fontId="18" fillId="0" borderId="71" xfId="0" applyNumberFormat="1" applyFont="1" applyBorder="1" applyAlignment="1">
      <alignment horizontal="center" vertical="center" shrinkToFit="1"/>
    </xf>
    <xf numFmtId="179" fontId="18" fillId="0" borderId="72" xfId="0" applyNumberFormat="1" applyFont="1" applyBorder="1" applyAlignment="1">
      <alignment horizontal="center" vertical="center" shrinkToFit="1"/>
    </xf>
    <xf numFmtId="179" fontId="18" fillId="0" borderId="41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176" fontId="18" fillId="0" borderId="60" xfId="0" applyNumberFormat="1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184" fontId="18" fillId="0" borderId="73" xfId="0" applyNumberFormat="1" applyFont="1" applyBorder="1" applyAlignment="1">
      <alignment horizontal="center" vertical="center" shrinkToFit="1"/>
    </xf>
    <xf numFmtId="186" fontId="18" fillId="0" borderId="73" xfId="0" applyNumberFormat="1" applyFont="1" applyBorder="1" applyAlignment="1">
      <alignment horizontal="center" vertical="center" shrinkToFit="1"/>
    </xf>
    <xf numFmtId="183" fontId="18" fillId="0" borderId="73" xfId="0" applyNumberFormat="1" applyFont="1" applyBorder="1" applyAlignment="1">
      <alignment horizontal="center" vertical="center" shrinkToFit="1"/>
    </xf>
    <xf numFmtId="2" fontId="18" fillId="0" borderId="73" xfId="0" applyNumberFormat="1" applyFont="1" applyBorder="1" applyAlignment="1">
      <alignment horizontal="center" vertical="center" shrinkToFit="1"/>
    </xf>
    <xf numFmtId="185" fontId="18" fillId="0" borderId="73" xfId="0" applyNumberFormat="1" applyFont="1" applyBorder="1" applyAlignment="1">
      <alignment horizontal="center" vertical="center" shrinkToFit="1"/>
    </xf>
    <xf numFmtId="183" fontId="18" fillId="0" borderId="71" xfId="0" applyNumberFormat="1" applyFont="1" applyBorder="1" applyAlignment="1">
      <alignment horizontal="center" vertical="center" shrinkToFit="1"/>
    </xf>
    <xf numFmtId="183" fontId="18" fillId="0" borderId="74" xfId="0" applyNumberFormat="1" applyFont="1" applyBorder="1" applyAlignment="1">
      <alignment horizontal="center" vertical="center" shrinkToFit="1"/>
    </xf>
    <xf numFmtId="183" fontId="18" fillId="0" borderId="75" xfId="0" applyNumberFormat="1" applyFont="1" applyBorder="1" applyAlignment="1">
      <alignment horizontal="center" vertical="center" shrinkToFit="1"/>
    </xf>
    <xf numFmtId="185" fontId="18" fillId="0" borderId="60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76" fontId="18" fillId="0" borderId="75" xfId="0" applyNumberFormat="1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61"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AI19" sqref="AI19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1" width="9.69921875" style="32" hidden="1" customWidth="1"/>
    <col min="12" max="28" width="5.59765625" style="31" hidden="1" customWidth="1"/>
    <col min="29" max="29" width="11.59765625" style="33" hidden="1" customWidth="1"/>
    <col min="30" max="16384" width="9" style="31"/>
  </cols>
  <sheetData>
    <row r="1" spans="1:29"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9" ht="10.8">
      <c r="A2" s="190">
        <v>45962</v>
      </c>
      <c r="B2" s="190"/>
      <c r="C2" s="191">
        <v>46054</v>
      </c>
      <c r="D2" s="191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9" ht="10.199999999999999" customHeight="1" thickBot="1"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9" ht="11.1" customHeight="1">
      <c r="A4" s="35"/>
      <c r="B4" s="36"/>
      <c r="C4" s="37" t="s">
        <v>87</v>
      </c>
      <c r="D4" s="192" t="s">
        <v>348</v>
      </c>
      <c r="E4" s="206" t="s">
        <v>376</v>
      </c>
      <c r="F4" s="194" t="s">
        <v>374</v>
      </c>
      <c r="G4" s="194" t="s">
        <v>352</v>
      </c>
      <c r="H4" s="204" t="s">
        <v>353</v>
      </c>
      <c r="I4" s="218" t="s">
        <v>357</v>
      </c>
      <c r="J4" s="188"/>
      <c r="K4" s="21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9" ht="11.1" customHeight="1">
      <c r="A5" s="38"/>
      <c r="B5" s="39"/>
      <c r="C5" s="40"/>
      <c r="D5" s="193"/>
      <c r="E5" s="207"/>
      <c r="F5" s="195"/>
      <c r="G5" s="195"/>
      <c r="H5" s="205"/>
      <c r="I5" s="219"/>
      <c r="J5" s="189"/>
      <c r="K5" s="213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9" ht="11.1" customHeight="1">
      <c r="A6" s="38"/>
      <c r="B6" s="41"/>
      <c r="C6" s="42" t="s">
        <v>88</v>
      </c>
      <c r="D6" s="200" t="s">
        <v>350</v>
      </c>
      <c r="E6" s="202" t="s">
        <v>379</v>
      </c>
      <c r="F6" s="196" t="s">
        <v>375</v>
      </c>
      <c r="G6" s="196" t="s">
        <v>380</v>
      </c>
      <c r="H6" s="244" t="s">
        <v>355</v>
      </c>
      <c r="I6" s="245" t="s">
        <v>358</v>
      </c>
      <c r="J6" s="214"/>
      <c r="K6" s="216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 ht="11.1" customHeight="1" thickBot="1">
      <c r="A7" s="45" t="s">
        <v>85</v>
      </c>
      <c r="B7" s="46" t="s">
        <v>86</v>
      </c>
      <c r="C7" s="47"/>
      <c r="D7" s="201"/>
      <c r="E7" s="203"/>
      <c r="F7" s="197"/>
      <c r="G7" s="197"/>
      <c r="H7" s="199"/>
      <c r="I7" s="246"/>
      <c r="J7" s="215"/>
      <c r="K7" s="217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9" ht="11.1" customHeight="1">
      <c r="A9" s="55">
        <v>1</v>
      </c>
      <c r="B9" s="56" t="s">
        <v>80</v>
      </c>
      <c r="C9" s="57" t="s">
        <v>75</v>
      </c>
      <c r="D9" s="247" t="s">
        <v>391</v>
      </c>
      <c r="E9" s="248" t="s">
        <v>391</v>
      </c>
      <c r="F9" s="248" t="s">
        <v>391</v>
      </c>
      <c r="G9" s="248" t="s">
        <v>391</v>
      </c>
      <c r="H9" s="248" t="s">
        <v>391</v>
      </c>
      <c r="I9" s="249" t="s">
        <v>391</v>
      </c>
      <c r="J9" s="152"/>
      <c r="K9" s="153"/>
      <c r="L9" s="60" t="e">
        <f>#REF!</f>
        <v>#REF!</v>
      </c>
      <c r="M9" s="61" t="e">
        <f>#REF!</f>
        <v>#REF!</v>
      </c>
      <c r="N9" s="61" t="e">
        <f>#REF!</f>
        <v>#REF!</v>
      </c>
      <c r="O9" s="61" t="e">
        <f>#REF!</f>
        <v>#REF!</v>
      </c>
      <c r="P9" s="61" t="e">
        <f>#REF!</f>
        <v>#REF!</v>
      </c>
      <c r="Q9" s="61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2" t="s">
        <v>46</v>
      </c>
    </row>
    <row r="10" spans="1:29" ht="11.1" customHeight="1">
      <c r="A10" s="63">
        <v>2</v>
      </c>
      <c r="B10" s="64" t="s">
        <v>81</v>
      </c>
      <c r="C10" s="65" t="s">
        <v>75</v>
      </c>
      <c r="D10" s="250" t="s">
        <v>392</v>
      </c>
      <c r="E10" s="68" t="s">
        <v>393</v>
      </c>
      <c r="F10" s="68" t="s">
        <v>394</v>
      </c>
      <c r="G10" s="68" t="s">
        <v>395</v>
      </c>
      <c r="H10" s="68" t="s">
        <v>396</v>
      </c>
      <c r="I10" s="155" t="s">
        <v>397</v>
      </c>
      <c r="J10" s="162"/>
      <c r="K10" s="154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29" ht="11.1" customHeight="1">
      <c r="A11" s="63">
        <v>3</v>
      </c>
      <c r="B11" s="64" t="s">
        <v>82</v>
      </c>
      <c r="C11" s="65" t="s">
        <v>75</v>
      </c>
      <c r="D11" s="250" t="s">
        <v>382</v>
      </c>
      <c r="E11" s="68" t="s">
        <v>382</v>
      </c>
      <c r="F11" s="68" t="s">
        <v>382</v>
      </c>
      <c r="G11" s="68" t="s">
        <v>382</v>
      </c>
      <c r="H11" s="68" t="s">
        <v>382</v>
      </c>
      <c r="I11" s="155" t="s">
        <v>382</v>
      </c>
      <c r="J11" s="66"/>
      <c r="K11" s="155"/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29" ht="11.1" customHeight="1">
      <c r="A12" s="63">
        <v>4</v>
      </c>
      <c r="B12" s="64" t="s">
        <v>83</v>
      </c>
      <c r="C12" s="65" t="s">
        <v>75</v>
      </c>
      <c r="D12" s="250" t="s">
        <v>383</v>
      </c>
      <c r="E12" s="68" t="s">
        <v>383</v>
      </c>
      <c r="F12" s="68" t="s">
        <v>383</v>
      </c>
      <c r="G12" s="68" t="s">
        <v>383</v>
      </c>
      <c r="H12" s="68" t="s">
        <v>383</v>
      </c>
      <c r="I12" s="155" t="s">
        <v>383</v>
      </c>
      <c r="J12" s="66"/>
      <c r="K12" s="155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29" ht="11.1" customHeight="1">
      <c r="A13" s="63">
        <v>5</v>
      </c>
      <c r="B13" s="64" t="s">
        <v>44</v>
      </c>
      <c r="C13" s="65" t="s">
        <v>84</v>
      </c>
      <c r="D13" s="251">
        <v>0</v>
      </c>
      <c r="E13" s="70">
        <v>2</v>
      </c>
      <c r="F13" s="70">
        <v>-0.5</v>
      </c>
      <c r="G13" s="70">
        <v>3.2</v>
      </c>
      <c r="H13" s="70">
        <v>2</v>
      </c>
      <c r="I13" s="126">
        <v>5</v>
      </c>
      <c r="J13" s="69"/>
      <c r="K13" s="126"/>
      <c r="L13" s="69" t="str">
        <f>IFERROR(VLOOKUP(L$9,#REF!,2,FALSE),"")</f>
        <v/>
      </c>
      <c r="M13" s="70" t="str">
        <f>IFERROR(VLOOKUP(M$9,#REF!,2,FALSE),"")</f>
        <v/>
      </c>
      <c r="N13" s="70" t="str">
        <f>IFERROR(VLOOKUP(N$9,#REF!,2,FALSE),"")</f>
        <v/>
      </c>
      <c r="O13" s="70" t="str">
        <f>IFERROR(VLOOKUP(O$9,#REF!,2,FALSE),"")</f>
        <v/>
      </c>
      <c r="P13" s="70" t="str">
        <f>IFERROR(VLOOKUP(P$9,#REF!,2,FALSE),"")</f>
        <v/>
      </c>
      <c r="Q13" s="70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IFERROR(VLOOKUP(ACF$9,#REF!,2,FALSE),"")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1" t="e">
        <f>#REF!</f>
        <v>#REF!</v>
      </c>
    </row>
    <row r="14" spans="1:29" ht="11.1" customHeight="1" thickBot="1">
      <c r="A14" s="73">
        <v>6</v>
      </c>
      <c r="B14" s="74" t="s">
        <v>45</v>
      </c>
      <c r="C14" s="75" t="s">
        <v>84</v>
      </c>
      <c r="D14" s="252">
        <v>1.3</v>
      </c>
      <c r="E14" s="109">
        <v>4.0999999999999996</v>
      </c>
      <c r="F14" s="109">
        <v>3.1</v>
      </c>
      <c r="G14" s="109">
        <v>4.2</v>
      </c>
      <c r="H14" s="109">
        <v>2.4</v>
      </c>
      <c r="I14" s="168">
        <v>5.7</v>
      </c>
      <c r="J14" s="76"/>
      <c r="K14" s="156"/>
      <c r="L14" s="69" t="str">
        <f>IFERROR(VLOOKUP(L$9,#REF!,3,FALSE),"")</f>
        <v/>
      </c>
      <c r="M14" s="70" t="str">
        <f>IFERROR(VLOOKUP(M$9,#REF!,3,FALSE),"")</f>
        <v/>
      </c>
      <c r="N14" s="70" t="str">
        <f>IFERROR(VLOOKUP(N$9,#REF!,3,FALSE),"")</f>
        <v/>
      </c>
      <c r="O14" s="70" t="str">
        <f>IFERROR(VLOOKUP(O$9,#REF!,3,FALSE),"")</f>
        <v/>
      </c>
      <c r="P14" s="70" t="str">
        <f>IFERROR(VLOOKUP(P$9,#REF!,3,FALSE),"")</f>
        <v/>
      </c>
      <c r="Q14" s="70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IFERROR(VLOOKUP(ACF$9,#REF!,3,FALSE),"")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1" t="e">
        <f>#REF!</f>
        <v>#REF!</v>
      </c>
    </row>
    <row r="15" spans="1:2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157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</row>
    <row r="16" spans="1:29" ht="11.1" customHeight="1">
      <c r="A16" s="82">
        <v>1</v>
      </c>
      <c r="B16" s="56" t="s">
        <v>47</v>
      </c>
      <c r="C16" s="83" t="s">
        <v>77</v>
      </c>
      <c r="D16" s="253">
        <v>0</v>
      </c>
      <c r="E16" s="254">
        <v>0</v>
      </c>
      <c r="F16" s="254">
        <v>0</v>
      </c>
      <c r="G16" s="254">
        <v>0</v>
      </c>
      <c r="H16" s="254">
        <v>0</v>
      </c>
      <c r="I16" s="255">
        <v>0</v>
      </c>
      <c r="J16" s="58"/>
      <c r="K16" s="84"/>
      <c r="L16" s="66" t="str">
        <f>IFERROR(VLOOKUP(L$9,#REF!,9,FALSE),"")</f>
        <v/>
      </c>
      <c r="M16" s="68" t="str">
        <f>IFERROR(VLOOKUP(M$9,#REF!,9,FALSE),"")</f>
        <v/>
      </c>
      <c r="N16" s="68" t="str">
        <f>IFERROR(VLOOKUP(N$9,#REF!,9,FALSE),"")</f>
        <v/>
      </c>
      <c r="O16" s="68" t="str">
        <f>IFERROR(VLOOKUP(O$9,#REF!,9,FALSE),"")</f>
        <v/>
      </c>
      <c r="P16" s="68" t="str">
        <f>IFERROR(VLOOKUP(P$9,#REF!,9,FALSE),"")</f>
        <v/>
      </c>
      <c r="Q16" s="68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IFERROR(VLOOKUP(ACF$9,#REF!,9,FALSE),"")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71" t="e">
        <f>#REF!</f>
        <v>#REF!</v>
      </c>
    </row>
    <row r="17" spans="1:29" ht="11.1" customHeight="1">
      <c r="A17" s="87">
        <v>2</v>
      </c>
      <c r="B17" s="64" t="s">
        <v>0</v>
      </c>
      <c r="C17" s="65" t="s">
        <v>75</v>
      </c>
      <c r="D17" s="250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155" t="s">
        <v>227</v>
      </c>
      <c r="J17" s="66"/>
      <c r="K17" s="68"/>
      <c r="L17" s="66" t="str">
        <f>IFERROR(VLOOKUP(L$9,#REF!,10,FALSE),"")</f>
        <v/>
      </c>
      <c r="M17" s="68" t="str">
        <f>IFERROR(VLOOKUP(M$9,#REF!,10,FALSE),"")</f>
        <v/>
      </c>
      <c r="N17" s="68" t="str">
        <f>IFERROR(VLOOKUP(N$9,#REF!,10,FALSE),"")</f>
        <v/>
      </c>
      <c r="O17" s="68" t="str">
        <f>IFERROR(VLOOKUP(O$9,#REF!,10,FALSE),"")</f>
        <v/>
      </c>
      <c r="P17" s="68" t="str">
        <f>IFERROR(VLOOKUP(P$9,#REF!,10,FALSE),"")</f>
        <v/>
      </c>
      <c r="Q17" s="68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IFERROR(VLOOKUP(ACF$9,#REF!,10,FALSE),"")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89"/>
    </row>
    <row r="18" spans="1:29" ht="11.1" customHeight="1">
      <c r="A18" s="87">
        <v>3</v>
      </c>
      <c r="B18" s="64" t="s">
        <v>1</v>
      </c>
      <c r="C18" s="90" t="s">
        <v>78</v>
      </c>
      <c r="D18" s="256" t="s">
        <v>381</v>
      </c>
      <c r="E18" s="92" t="s">
        <v>381</v>
      </c>
      <c r="F18" s="92" t="s">
        <v>381</v>
      </c>
      <c r="G18" s="92" t="s">
        <v>381</v>
      </c>
      <c r="H18" s="92" t="s">
        <v>398</v>
      </c>
      <c r="I18" s="163" t="s">
        <v>381</v>
      </c>
      <c r="J18" s="91"/>
      <c r="K18" s="92"/>
      <c r="L18" s="66" t="str">
        <f>IFERROR(VLOOKUP(L$9,#REF!,12,FALSE),"")</f>
        <v/>
      </c>
      <c r="M18" s="68" t="str">
        <f>IFERROR(VLOOKUP(M$9,#REF!,12,FALSE),"")</f>
        <v/>
      </c>
      <c r="N18" s="68" t="str">
        <f>IFERROR(VLOOKUP(N$9,#REF!,12,FALSE),"")</f>
        <v/>
      </c>
      <c r="O18" s="68" t="str">
        <f>IFERROR(VLOOKUP(O$9,#REF!,12,FALSE),"")</f>
        <v/>
      </c>
      <c r="P18" s="68" t="str">
        <f>IFERROR(VLOOKUP(P$9,#REF!,12,FALSE),"")</f>
        <v/>
      </c>
      <c r="Q18" s="68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IFERROR(VLOOKUP(ACF$9,#REF!,12,FALSE),"")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71" t="e">
        <f>#REF!</f>
        <v>#REF!</v>
      </c>
    </row>
    <row r="19" spans="1:29" ht="11.1" customHeight="1">
      <c r="A19" s="87">
        <v>4</v>
      </c>
      <c r="B19" s="64" t="s">
        <v>2</v>
      </c>
      <c r="C19" s="90" t="s">
        <v>78</v>
      </c>
      <c r="D19" s="257" t="s">
        <v>381</v>
      </c>
      <c r="E19" s="94" t="s">
        <v>381</v>
      </c>
      <c r="F19" s="94" t="s">
        <v>381</v>
      </c>
      <c r="G19" s="94" t="s">
        <v>381</v>
      </c>
      <c r="H19" s="94" t="s">
        <v>381</v>
      </c>
      <c r="I19" s="164" t="s">
        <v>381</v>
      </c>
      <c r="J19" s="93"/>
      <c r="K19" s="94"/>
      <c r="L19" s="66" t="str">
        <f>IFERROR(VLOOKUP(L$9,#REF!,25,FALSE),"")</f>
        <v/>
      </c>
      <c r="M19" s="68" t="str">
        <f>IFERROR(VLOOKUP(M$9,#REF!,25,FALSE),"")</f>
        <v/>
      </c>
      <c r="N19" s="68" t="str">
        <f>IFERROR(VLOOKUP(N$9,#REF!,25,FALSE),"")</f>
        <v/>
      </c>
      <c r="O19" s="68" t="str">
        <f>IFERROR(VLOOKUP(O$9,#REF!,25,FALSE),"")</f>
        <v/>
      </c>
      <c r="P19" s="68" t="str">
        <f>IFERROR(VLOOKUP(P$9,#REF!,25,FALSE),"")</f>
        <v/>
      </c>
      <c r="Q19" s="68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IFERROR(VLOOKUP(ACF$9,#REF!,25,FALSE),"")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71" t="e">
        <f>#REF!</f>
        <v>#REF!</v>
      </c>
    </row>
    <row r="20" spans="1:29" ht="11.1" customHeight="1">
      <c r="A20" s="87">
        <v>5</v>
      </c>
      <c r="B20" s="64" t="s">
        <v>3</v>
      </c>
      <c r="C20" s="90" t="s">
        <v>78</v>
      </c>
      <c r="D20" s="258" t="s">
        <v>381</v>
      </c>
      <c r="E20" s="96" t="s">
        <v>381</v>
      </c>
      <c r="F20" s="96" t="s">
        <v>381</v>
      </c>
      <c r="G20" s="96" t="s">
        <v>381</v>
      </c>
      <c r="H20" s="96" t="s">
        <v>399</v>
      </c>
      <c r="I20" s="165" t="s">
        <v>381</v>
      </c>
      <c r="J20" s="95"/>
      <c r="K20" s="96"/>
      <c r="L20" s="66" t="str">
        <f>IFERROR(VLOOKUP(L$9,#REF!,13,FALSE),"")</f>
        <v/>
      </c>
      <c r="M20" s="68" t="str">
        <f>IFERROR(VLOOKUP(M$9,#REF!,13,FALSE),"")</f>
        <v/>
      </c>
      <c r="N20" s="68" t="str">
        <f>IFERROR(VLOOKUP(N$9,#REF!,13,FALSE),"")</f>
        <v/>
      </c>
      <c r="O20" s="68" t="str">
        <f>IFERROR(VLOOKUP(O$9,#REF!,13,FALSE),"")</f>
        <v/>
      </c>
      <c r="P20" s="68" t="str">
        <f>IFERROR(VLOOKUP(P$9,#REF!,13,FALSE),"")</f>
        <v/>
      </c>
      <c r="Q20" s="68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IFERROR(VLOOKUP(ACF$9,#REF!,13,FALSE),"")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71" t="e">
        <f>#REF!</f>
        <v>#REF!</v>
      </c>
    </row>
    <row r="21" spans="1:29" ht="11.1" customHeight="1">
      <c r="A21" s="87">
        <v>6</v>
      </c>
      <c r="B21" s="64" t="s">
        <v>4</v>
      </c>
      <c r="C21" s="90" t="s">
        <v>78</v>
      </c>
      <c r="D21" s="258" t="s">
        <v>381</v>
      </c>
      <c r="E21" s="96" t="s">
        <v>381</v>
      </c>
      <c r="F21" s="96" t="s">
        <v>381</v>
      </c>
      <c r="G21" s="96" t="s">
        <v>381</v>
      </c>
      <c r="H21" s="96" t="s">
        <v>399</v>
      </c>
      <c r="I21" s="165" t="s">
        <v>381</v>
      </c>
      <c r="J21" s="95"/>
      <c r="K21" s="96"/>
      <c r="L21" s="66" t="str">
        <f>IFERROR(VLOOKUP(L$9,#REF!,14,FALSE),"")</f>
        <v/>
      </c>
      <c r="M21" s="68" t="str">
        <f>IFERROR(VLOOKUP(M$9,#REF!,14,FALSE),"")</f>
        <v/>
      </c>
      <c r="N21" s="68" t="str">
        <f>IFERROR(VLOOKUP(N$9,#REF!,14,FALSE),"")</f>
        <v/>
      </c>
      <c r="O21" s="68" t="str">
        <f>IFERROR(VLOOKUP(O$9,#REF!,14,FALSE),"")</f>
        <v/>
      </c>
      <c r="P21" s="68" t="str">
        <f>IFERROR(VLOOKUP(P$9,#REF!,14,FALSE),"")</f>
        <v/>
      </c>
      <c r="Q21" s="68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IFERROR(VLOOKUP(ACF$9,#REF!,14,FALSE),"")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71" t="e">
        <f>#REF!</f>
        <v>#REF!</v>
      </c>
    </row>
    <row r="22" spans="1:29" ht="11.1" customHeight="1">
      <c r="A22" s="87">
        <v>7</v>
      </c>
      <c r="B22" s="64" t="s">
        <v>5</v>
      </c>
      <c r="C22" s="90" t="s">
        <v>78</v>
      </c>
      <c r="D22" s="258" t="s">
        <v>381</v>
      </c>
      <c r="E22" s="96" t="s">
        <v>381</v>
      </c>
      <c r="F22" s="96" t="s">
        <v>381</v>
      </c>
      <c r="G22" s="96" t="s">
        <v>381</v>
      </c>
      <c r="H22" s="96" t="s">
        <v>399</v>
      </c>
      <c r="I22" s="165" t="s">
        <v>381</v>
      </c>
      <c r="J22" s="95"/>
      <c r="K22" s="96"/>
      <c r="L22" s="66" t="str">
        <f>IFERROR(VLOOKUP(L$9,#REF!,15,FALSE),"")</f>
        <v/>
      </c>
      <c r="M22" s="68" t="str">
        <f>IFERROR(VLOOKUP(M$9,#REF!,15,FALSE),"")</f>
        <v/>
      </c>
      <c r="N22" s="68" t="str">
        <f>IFERROR(VLOOKUP(N$9,#REF!,15,FALSE),"")</f>
        <v/>
      </c>
      <c r="O22" s="68" t="str">
        <f>IFERROR(VLOOKUP(O$9,#REF!,15,FALSE),"")</f>
        <v/>
      </c>
      <c r="P22" s="68" t="str">
        <f>IFERROR(VLOOKUP(P$9,#REF!,15,FALSE),"")</f>
        <v/>
      </c>
      <c r="Q22" s="68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IFERROR(VLOOKUP(ACF$9,#REF!,15,FALSE),"")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71" t="e">
        <f>#REF!</f>
        <v>#REF!</v>
      </c>
    </row>
    <row r="23" spans="1:29" ht="11.1" customHeight="1">
      <c r="A23" s="87">
        <v>8</v>
      </c>
      <c r="B23" s="64" t="s">
        <v>6</v>
      </c>
      <c r="C23" s="90" t="s">
        <v>78</v>
      </c>
      <c r="D23" s="258" t="s">
        <v>381</v>
      </c>
      <c r="E23" s="96" t="s">
        <v>381</v>
      </c>
      <c r="F23" s="96" t="s">
        <v>381</v>
      </c>
      <c r="G23" s="96" t="s">
        <v>381</v>
      </c>
      <c r="H23" s="96" t="s">
        <v>400</v>
      </c>
      <c r="I23" s="165" t="s">
        <v>381</v>
      </c>
      <c r="J23" s="95"/>
      <c r="K23" s="96"/>
      <c r="L23" s="66" t="str">
        <f>IFERROR(VLOOKUP(L$9,#REF!,16,FALSE),"")</f>
        <v/>
      </c>
      <c r="M23" s="68" t="str">
        <f>IFERROR(VLOOKUP(M$9,#REF!,16,FALSE),"")</f>
        <v/>
      </c>
      <c r="N23" s="68" t="str">
        <f>IFERROR(VLOOKUP(N$9,#REF!,16,FALSE),"")</f>
        <v/>
      </c>
      <c r="O23" s="68" t="str">
        <f>IFERROR(VLOOKUP(O$9,#REF!,16,FALSE),"")</f>
        <v/>
      </c>
      <c r="P23" s="68" t="str">
        <f>IFERROR(VLOOKUP(P$9,#REF!,16,FALSE),"")</f>
        <v/>
      </c>
      <c r="Q23" s="68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IFERROR(VLOOKUP(ACF$9,#REF!,16,FALSE),"")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71" t="e">
        <f>#REF!</f>
        <v>#REF!</v>
      </c>
    </row>
    <row r="24" spans="1:29" ht="11.1" customHeight="1">
      <c r="A24" s="87">
        <v>9</v>
      </c>
      <c r="B24" s="64" t="s">
        <v>7</v>
      </c>
      <c r="C24" s="90" t="s">
        <v>78</v>
      </c>
      <c r="D24" s="258" t="s">
        <v>401</v>
      </c>
      <c r="E24" s="96" t="s">
        <v>401</v>
      </c>
      <c r="F24" s="96" t="s">
        <v>401</v>
      </c>
      <c r="G24" s="96" t="s">
        <v>401</v>
      </c>
      <c r="H24" s="96" t="s">
        <v>401</v>
      </c>
      <c r="I24" s="165" t="s">
        <v>401</v>
      </c>
      <c r="J24" s="95"/>
      <c r="K24" s="96"/>
      <c r="L24" s="66" t="str">
        <f>IFERROR(VLOOKUP(L$9,#REF!,34,FALSE),"")</f>
        <v/>
      </c>
      <c r="M24" s="68" t="str">
        <f>IFERROR(VLOOKUP(M$9,#REF!,34,FALSE),"")</f>
        <v/>
      </c>
      <c r="N24" s="68" t="str">
        <f>IFERROR(VLOOKUP(N$9,#REF!,34,FALSE),"")</f>
        <v/>
      </c>
      <c r="O24" s="68" t="str">
        <f>IFERROR(VLOOKUP(O$9,#REF!,34,FALSE),"")</f>
        <v/>
      </c>
      <c r="P24" s="68" t="str">
        <f>IFERROR(VLOOKUP(P$9,#REF!,34,FALSE),"")</f>
        <v/>
      </c>
      <c r="Q24" s="68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IFERROR(VLOOKUP(ACF$9,#REF!,34,FALSE),"")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71" t="e">
        <f>#REF!</f>
        <v>#REF!</v>
      </c>
    </row>
    <row r="25" spans="1:29" ht="11.1" customHeight="1">
      <c r="A25" s="87">
        <v>10</v>
      </c>
      <c r="B25" s="64" t="s">
        <v>8</v>
      </c>
      <c r="C25" s="90" t="s">
        <v>78</v>
      </c>
      <c r="D25" s="258" t="s">
        <v>381</v>
      </c>
      <c r="E25" s="96" t="s">
        <v>381</v>
      </c>
      <c r="F25" s="96" t="s">
        <v>381</v>
      </c>
      <c r="G25" s="96" t="s">
        <v>381</v>
      </c>
      <c r="H25" s="96" t="s">
        <v>381</v>
      </c>
      <c r="I25" s="165" t="s">
        <v>381</v>
      </c>
      <c r="J25" s="95"/>
      <c r="K25" s="96"/>
      <c r="L25" s="66" t="str">
        <f>IFERROR(VLOOKUP(L$9,#REF!,29,FALSE),"")</f>
        <v/>
      </c>
      <c r="M25" s="68" t="str">
        <f>IFERROR(VLOOKUP(M$9,#REF!,29,FALSE),"")</f>
        <v/>
      </c>
      <c r="N25" s="68" t="str">
        <f>IFERROR(VLOOKUP(N$9,#REF!,29,FALSE),"")</f>
        <v/>
      </c>
      <c r="O25" s="68" t="str">
        <f>IFERROR(VLOOKUP(O$9,#REF!,29,FALSE),"")</f>
        <v/>
      </c>
      <c r="P25" s="68" t="str">
        <f>IFERROR(VLOOKUP(P$9,#REF!,29,FALSE),"")</f>
        <v/>
      </c>
      <c r="Q25" s="68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IFERROR(VLOOKUP(ACF$9,#REF!,29,FALSE),"")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71" t="e">
        <f>#REF!</f>
        <v>#REF!</v>
      </c>
    </row>
    <row r="26" spans="1:29" ht="11.1" customHeight="1">
      <c r="A26" s="87">
        <v>11</v>
      </c>
      <c r="B26" s="64" t="s">
        <v>9</v>
      </c>
      <c r="C26" s="90" t="s">
        <v>78</v>
      </c>
      <c r="D26" s="259">
        <v>0.09</v>
      </c>
      <c r="E26" s="98">
        <v>0.08</v>
      </c>
      <c r="F26" s="98">
        <v>0.16</v>
      </c>
      <c r="G26" s="98">
        <v>0.16</v>
      </c>
      <c r="H26" s="98">
        <v>0.25</v>
      </c>
      <c r="I26" s="166">
        <v>0.25</v>
      </c>
      <c r="J26" s="97"/>
      <c r="K26" s="98"/>
      <c r="L26" s="66" t="str">
        <f>IFERROR(VLOOKUP(L$9,#REF!,36,FALSE),"")</f>
        <v/>
      </c>
      <c r="M26" s="68" t="str">
        <f>IFERROR(VLOOKUP(M$9,#REF!,36,FALSE),"")</f>
        <v/>
      </c>
      <c r="N26" s="68" t="str">
        <f>IFERROR(VLOOKUP(N$9,#REF!,36,FALSE),"")</f>
        <v/>
      </c>
      <c r="O26" s="68" t="str">
        <f>IFERROR(VLOOKUP(O$9,#REF!,36,FALSE),"")</f>
        <v/>
      </c>
      <c r="P26" s="68" t="str">
        <f>IFERROR(VLOOKUP(P$9,#REF!,36,FALSE),"")</f>
        <v/>
      </c>
      <c r="Q26" s="68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IFERROR(VLOOKUP(ACF$9,#REF!,36,FALSE),"")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99" t="e">
        <f>#REF!</f>
        <v>#REF!</v>
      </c>
    </row>
    <row r="27" spans="1:29" ht="11.1" customHeight="1">
      <c r="A27" s="87">
        <v>12</v>
      </c>
      <c r="B27" s="64" t="s">
        <v>10</v>
      </c>
      <c r="C27" s="90" t="s">
        <v>78</v>
      </c>
      <c r="D27" s="259" t="s">
        <v>402</v>
      </c>
      <c r="E27" s="98" t="s">
        <v>402</v>
      </c>
      <c r="F27" s="98" t="s">
        <v>402</v>
      </c>
      <c r="G27" s="98" t="s">
        <v>402</v>
      </c>
      <c r="H27" s="98">
        <v>0.05</v>
      </c>
      <c r="I27" s="166">
        <v>0.05</v>
      </c>
      <c r="J27" s="97"/>
      <c r="K27" s="98"/>
      <c r="L27" s="66" t="str">
        <f>IFERROR(VLOOKUP(L$9,#REF!,31,FALSE),"")</f>
        <v/>
      </c>
      <c r="M27" s="68" t="str">
        <f>IFERROR(VLOOKUP(M$9,#REF!,31,FALSE),"")</f>
        <v/>
      </c>
      <c r="N27" s="68" t="str">
        <f>IFERROR(VLOOKUP(N$9,#REF!,31,FALSE),"")</f>
        <v/>
      </c>
      <c r="O27" s="68" t="str">
        <f>IFERROR(VLOOKUP(O$9,#REF!,31,FALSE),"")</f>
        <v/>
      </c>
      <c r="P27" s="68" t="str">
        <f>IFERROR(VLOOKUP(P$9,#REF!,31,FALSE),"")</f>
        <v/>
      </c>
      <c r="Q27" s="68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IFERROR(VLOOKUP(ACF$9,#REF!,31,FALSE),"")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71" t="e">
        <f>#REF!</f>
        <v>#REF!</v>
      </c>
    </row>
    <row r="28" spans="1:29" ht="11.1" customHeight="1">
      <c r="A28" s="87">
        <v>13</v>
      </c>
      <c r="B28" s="64" t="s">
        <v>11</v>
      </c>
      <c r="C28" s="90" t="s">
        <v>78</v>
      </c>
      <c r="D28" s="259" t="s">
        <v>381</v>
      </c>
      <c r="E28" s="98" t="s">
        <v>381</v>
      </c>
      <c r="F28" s="98" t="s">
        <v>381</v>
      </c>
      <c r="G28" s="98" t="s">
        <v>381</v>
      </c>
      <c r="H28" s="98" t="s">
        <v>403</v>
      </c>
      <c r="I28" s="166" t="s">
        <v>381</v>
      </c>
      <c r="J28" s="97"/>
      <c r="K28" s="98"/>
      <c r="L28" s="66" t="str">
        <f>IFERROR(VLOOKUP(L$9,#REF!,17,FALSE),"")</f>
        <v/>
      </c>
      <c r="M28" s="68" t="str">
        <f>IFERROR(VLOOKUP(M$9,#REF!,17,FALSE),"")</f>
        <v/>
      </c>
      <c r="N28" s="68" t="str">
        <f>IFERROR(VLOOKUP(N$9,#REF!,17,FALSE),"")</f>
        <v/>
      </c>
      <c r="O28" s="68" t="str">
        <f>IFERROR(VLOOKUP(O$9,#REF!,17,FALSE),"")</f>
        <v/>
      </c>
      <c r="P28" s="68" t="str">
        <f>IFERROR(VLOOKUP(P$9,#REF!,17,FALSE),"")</f>
        <v/>
      </c>
      <c r="Q28" s="68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IFERROR(VLOOKUP(ACF$9,#REF!,17,FALSE),"")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71" t="e">
        <f>#REF!</f>
        <v>#REF!</v>
      </c>
    </row>
    <row r="29" spans="1:29" ht="11.1" customHeight="1">
      <c r="A29" s="87">
        <v>14</v>
      </c>
      <c r="B29" s="64" t="s">
        <v>12</v>
      </c>
      <c r="C29" s="90" t="s">
        <v>78</v>
      </c>
      <c r="D29" s="256" t="s">
        <v>381</v>
      </c>
      <c r="E29" s="92" t="s">
        <v>381</v>
      </c>
      <c r="F29" s="92" t="s">
        <v>381</v>
      </c>
      <c r="G29" s="92" t="s">
        <v>381</v>
      </c>
      <c r="H29" s="92" t="s">
        <v>381</v>
      </c>
      <c r="I29" s="163" t="s">
        <v>381</v>
      </c>
      <c r="J29" s="91"/>
      <c r="K29" s="92"/>
      <c r="L29" s="66" t="str">
        <f>IFERROR(VLOOKUP(L$9,#REF!,42,FALSE),"")</f>
        <v/>
      </c>
      <c r="M29" s="68" t="str">
        <f>IFERROR(VLOOKUP(M$9,#REF!,42,FALSE),"")</f>
        <v/>
      </c>
      <c r="N29" s="68" t="str">
        <f>IFERROR(VLOOKUP(N$9,#REF!,42,FALSE),"")</f>
        <v/>
      </c>
      <c r="O29" s="68" t="str">
        <f>IFERROR(VLOOKUP(O$9,#REF!,42,FALSE),"")</f>
        <v/>
      </c>
      <c r="P29" s="68" t="str">
        <f>IFERROR(VLOOKUP(P$9,#REF!,42,FALSE),"")</f>
        <v/>
      </c>
      <c r="Q29" s="68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IFERROR(VLOOKUP(ACF$9,#REF!,42,FALSE),"")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71" t="e">
        <f>#REF!</f>
        <v>#REF!</v>
      </c>
    </row>
    <row r="30" spans="1:29" ht="11.1" customHeight="1">
      <c r="A30" s="87">
        <v>15</v>
      </c>
      <c r="B30" s="64" t="s">
        <v>100</v>
      </c>
      <c r="C30" s="90" t="s">
        <v>78</v>
      </c>
      <c r="D30" s="258" t="s">
        <v>381</v>
      </c>
      <c r="E30" s="96" t="s">
        <v>381</v>
      </c>
      <c r="F30" s="96" t="s">
        <v>381</v>
      </c>
      <c r="G30" s="96" t="s">
        <v>381</v>
      </c>
      <c r="H30" s="96" t="s">
        <v>381</v>
      </c>
      <c r="I30" s="165" t="s">
        <v>381</v>
      </c>
      <c r="J30" s="95"/>
      <c r="K30" s="96"/>
      <c r="L30" s="66" t="str">
        <f>IFERROR(VLOOKUP(L$9,#REF!,43,FALSE),"")</f>
        <v/>
      </c>
      <c r="M30" s="68" t="str">
        <f>IFERROR(VLOOKUP(M$9,#REF!,43,FALSE),"")</f>
        <v/>
      </c>
      <c r="N30" s="68" t="str">
        <f>IFERROR(VLOOKUP(N$9,#REF!,43,FALSE),"")</f>
        <v/>
      </c>
      <c r="O30" s="68" t="str">
        <f>IFERROR(VLOOKUP(O$9,#REF!,43,FALSE),"")</f>
        <v/>
      </c>
      <c r="P30" s="68" t="str">
        <f>IFERROR(VLOOKUP(P$9,#REF!,43,FALSE),"")</f>
        <v/>
      </c>
      <c r="Q30" s="68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IFERROR(VLOOKUP(ACF$9,#REF!,43,FALSE),"")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71" t="e">
        <f>#REF!</f>
        <v>#REF!</v>
      </c>
    </row>
    <row r="31" spans="1:29" ht="11.1" customHeight="1">
      <c r="A31" s="87">
        <v>16</v>
      </c>
      <c r="B31" s="64" t="s">
        <v>101</v>
      </c>
      <c r="C31" s="90" t="s">
        <v>78</v>
      </c>
      <c r="D31" s="258" t="s">
        <v>381</v>
      </c>
      <c r="E31" s="96" t="s">
        <v>381</v>
      </c>
      <c r="F31" s="96" t="s">
        <v>381</v>
      </c>
      <c r="G31" s="96" t="s">
        <v>381</v>
      </c>
      <c r="H31" s="96" t="s">
        <v>381</v>
      </c>
      <c r="I31" s="165" t="s">
        <v>381</v>
      </c>
      <c r="J31" s="95"/>
      <c r="K31" s="96"/>
      <c r="L31" s="66" t="str">
        <f>IFERROR(VLOOKUP(L$9,#REF!,46,FALSE),"")</f>
        <v/>
      </c>
      <c r="M31" s="68" t="str">
        <f>IFERROR(VLOOKUP(M$9,#REF!,46,FALSE),"")</f>
        <v/>
      </c>
      <c r="N31" s="68" t="str">
        <f>IFERROR(VLOOKUP(N$9,#REF!,46,FALSE),"")</f>
        <v/>
      </c>
      <c r="O31" s="68" t="str">
        <f>IFERROR(VLOOKUP(O$9,#REF!,46,FALSE),"")</f>
        <v/>
      </c>
      <c r="P31" s="68" t="str">
        <f>IFERROR(VLOOKUP(P$9,#REF!,46,FALSE),"")</f>
        <v/>
      </c>
      <c r="Q31" s="68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IFERROR(VLOOKUP(ACF$9,#REF!,46,FALSE),"")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71" t="e">
        <f>#REF!</f>
        <v>#REF!</v>
      </c>
    </row>
    <row r="32" spans="1:29" ht="11.1" customHeight="1">
      <c r="A32" s="87">
        <v>17</v>
      </c>
      <c r="B32" s="64" t="s">
        <v>13</v>
      </c>
      <c r="C32" s="90" t="s">
        <v>78</v>
      </c>
      <c r="D32" s="258" t="s">
        <v>381</v>
      </c>
      <c r="E32" s="96" t="s">
        <v>381</v>
      </c>
      <c r="F32" s="96" t="s">
        <v>381</v>
      </c>
      <c r="G32" s="96" t="s">
        <v>381</v>
      </c>
      <c r="H32" s="96" t="s">
        <v>381</v>
      </c>
      <c r="I32" s="165" t="s">
        <v>381</v>
      </c>
      <c r="J32" s="95"/>
      <c r="K32" s="96"/>
      <c r="L32" s="66" t="str">
        <f>IFERROR(VLOOKUP(L$9,#REF!,47,FALSE),"")</f>
        <v/>
      </c>
      <c r="M32" s="68" t="str">
        <f>IFERROR(VLOOKUP(M$9,#REF!,47,FALSE),"")</f>
        <v/>
      </c>
      <c r="N32" s="68" t="str">
        <f>IFERROR(VLOOKUP(N$9,#REF!,47,FALSE),"")</f>
        <v/>
      </c>
      <c r="O32" s="68" t="str">
        <f>IFERROR(VLOOKUP(O$9,#REF!,47,FALSE),"")</f>
        <v/>
      </c>
      <c r="P32" s="68" t="str">
        <f>IFERROR(VLOOKUP(P$9,#REF!,47,FALSE),"")</f>
        <v/>
      </c>
      <c r="Q32" s="68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IFERROR(VLOOKUP(ACF$9,#REF!,47,FALSE),"")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71" t="e">
        <f>#REF!</f>
        <v>#REF!</v>
      </c>
    </row>
    <row r="33" spans="1:29" ht="11.1" customHeight="1">
      <c r="A33" s="87">
        <v>18</v>
      </c>
      <c r="B33" s="64" t="s">
        <v>14</v>
      </c>
      <c r="C33" s="90" t="s">
        <v>78</v>
      </c>
      <c r="D33" s="258" t="s">
        <v>381</v>
      </c>
      <c r="E33" s="96" t="s">
        <v>381</v>
      </c>
      <c r="F33" s="96" t="s">
        <v>381</v>
      </c>
      <c r="G33" s="96" t="s">
        <v>381</v>
      </c>
      <c r="H33" s="96" t="s">
        <v>381</v>
      </c>
      <c r="I33" s="165" t="s">
        <v>381</v>
      </c>
      <c r="J33" s="95"/>
      <c r="K33" s="96"/>
      <c r="L33" s="66" t="str">
        <f>IFERROR(VLOOKUP(L$9,#REF!,48,FALSE),"")</f>
        <v/>
      </c>
      <c r="M33" s="68" t="str">
        <f>IFERROR(VLOOKUP(M$9,#REF!,48,FALSE),"")</f>
        <v/>
      </c>
      <c r="N33" s="68" t="str">
        <f>IFERROR(VLOOKUP(N$9,#REF!,48,FALSE),"")</f>
        <v/>
      </c>
      <c r="O33" s="68" t="str">
        <f>IFERROR(VLOOKUP(O$9,#REF!,48,FALSE),"")</f>
        <v/>
      </c>
      <c r="P33" s="68" t="str">
        <f>IFERROR(VLOOKUP(P$9,#REF!,48,FALSE),"")</f>
        <v/>
      </c>
      <c r="Q33" s="68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IFERROR(VLOOKUP(ACF$9,#REF!,48,FALSE),"")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71" t="e">
        <f>#REF!</f>
        <v>#REF!</v>
      </c>
    </row>
    <row r="34" spans="1:29" ht="11.1" customHeight="1">
      <c r="A34" s="87">
        <v>19</v>
      </c>
      <c r="B34" s="64" t="s">
        <v>15</v>
      </c>
      <c r="C34" s="90" t="s">
        <v>78</v>
      </c>
      <c r="D34" s="258" t="s">
        <v>381</v>
      </c>
      <c r="E34" s="96" t="s">
        <v>381</v>
      </c>
      <c r="F34" s="96" t="s">
        <v>381</v>
      </c>
      <c r="G34" s="96" t="s">
        <v>381</v>
      </c>
      <c r="H34" s="96" t="s">
        <v>381</v>
      </c>
      <c r="I34" s="165" t="s">
        <v>381</v>
      </c>
      <c r="J34" s="95"/>
      <c r="K34" s="96"/>
      <c r="L34" s="66" t="str">
        <f>IFERROR(VLOOKUP(L$9,#REF!,49,FALSE),"")</f>
        <v/>
      </c>
      <c r="M34" s="68" t="str">
        <f>IFERROR(VLOOKUP(M$9,#REF!,49,FALSE),"")</f>
        <v/>
      </c>
      <c r="N34" s="68" t="str">
        <f>IFERROR(VLOOKUP(N$9,#REF!,49,FALSE),"")</f>
        <v/>
      </c>
      <c r="O34" s="68" t="str">
        <f>IFERROR(VLOOKUP(O$9,#REF!,49,FALSE),"")</f>
        <v/>
      </c>
      <c r="P34" s="68" t="str">
        <f>IFERROR(VLOOKUP(P$9,#REF!,49,FALSE),"")</f>
        <v/>
      </c>
      <c r="Q34" s="68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IFERROR(VLOOKUP(ACF$9,#REF!,49,FALSE),"")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71" t="e">
        <f>#REF!</f>
        <v>#REF!</v>
      </c>
    </row>
    <row r="35" spans="1:29" ht="11.1" customHeight="1">
      <c r="A35" s="87">
        <v>20</v>
      </c>
      <c r="B35" s="64" t="s">
        <v>16</v>
      </c>
      <c r="C35" s="90" t="s">
        <v>78</v>
      </c>
      <c r="D35" s="258" t="s">
        <v>381</v>
      </c>
      <c r="E35" s="96" t="s">
        <v>381</v>
      </c>
      <c r="F35" s="96" t="s">
        <v>381</v>
      </c>
      <c r="G35" s="96" t="s">
        <v>381</v>
      </c>
      <c r="H35" s="96" t="s">
        <v>381</v>
      </c>
      <c r="I35" s="165" t="s">
        <v>381</v>
      </c>
      <c r="J35" s="95"/>
      <c r="K35" s="96"/>
      <c r="L35" s="66" t="str">
        <f>IFERROR(VLOOKUP(L$9,#REF!,50,FALSE),"")</f>
        <v/>
      </c>
      <c r="M35" s="68" t="str">
        <f>IFERROR(VLOOKUP(M$9,#REF!,50,FALSE),"")</f>
        <v/>
      </c>
      <c r="N35" s="68" t="str">
        <f>IFERROR(VLOOKUP(N$9,#REF!,50,FALSE),"")</f>
        <v/>
      </c>
      <c r="O35" s="68" t="str">
        <f>IFERROR(VLOOKUP(O$9,#REF!,50,FALSE),"")</f>
        <v/>
      </c>
      <c r="P35" s="68" t="str">
        <f>IFERROR(VLOOKUP(P$9,#REF!,50,FALSE),"")</f>
        <v/>
      </c>
      <c r="Q35" s="68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IFERROR(VLOOKUP(ACF$9,#REF!,50,FALSE),"")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71" t="e">
        <f>#REF!</f>
        <v>#REF!</v>
      </c>
    </row>
    <row r="36" spans="1:29" ht="11.1" customHeight="1">
      <c r="A36" s="87">
        <v>21</v>
      </c>
      <c r="B36" s="64" t="s">
        <v>17</v>
      </c>
      <c r="C36" s="90" t="s">
        <v>78</v>
      </c>
      <c r="D36" s="259" t="s">
        <v>402</v>
      </c>
      <c r="E36" s="98" t="s">
        <v>402</v>
      </c>
      <c r="F36" s="98">
        <v>0.06</v>
      </c>
      <c r="G36" s="98" t="s">
        <v>402</v>
      </c>
      <c r="H36" s="98" t="s">
        <v>402</v>
      </c>
      <c r="I36" s="166" t="s">
        <v>402</v>
      </c>
      <c r="J36" s="97"/>
      <c r="K36" s="98"/>
      <c r="L36" s="66" t="str">
        <f>IFERROR(VLOOKUP(L$9,#REF!,33,FALSE),"")</f>
        <v/>
      </c>
      <c r="M36" s="68" t="str">
        <f>IFERROR(VLOOKUP(M$9,#REF!,33,FALSE),"")</f>
        <v/>
      </c>
      <c r="N36" s="68" t="str">
        <f>IFERROR(VLOOKUP(N$9,#REF!,33,FALSE),"")</f>
        <v/>
      </c>
      <c r="O36" s="68" t="str">
        <f>IFERROR(VLOOKUP(O$9,#REF!,33,FALSE),"")</f>
        <v/>
      </c>
      <c r="P36" s="68" t="str">
        <f>IFERROR(VLOOKUP(P$9,#REF!,33,FALSE),"")</f>
        <v/>
      </c>
      <c r="Q36" s="68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IFERROR(VLOOKUP(ACF$9,#REF!,33,FALSE),"")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71" t="e">
        <f>#REF!</f>
        <v>#REF!</v>
      </c>
    </row>
    <row r="37" spans="1:29" ht="11.1" customHeight="1">
      <c r="A37" s="87">
        <v>22</v>
      </c>
      <c r="B37" s="64" t="s">
        <v>18</v>
      </c>
      <c r="C37" s="90" t="s">
        <v>78</v>
      </c>
      <c r="D37" s="258" t="s">
        <v>404</v>
      </c>
      <c r="E37" s="96" t="s">
        <v>404</v>
      </c>
      <c r="F37" s="96" t="s">
        <v>404</v>
      </c>
      <c r="G37" s="96" t="s">
        <v>404</v>
      </c>
      <c r="H37" s="96" t="s">
        <v>404</v>
      </c>
      <c r="I37" s="165" t="s">
        <v>404</v>
      </c>
      <c r="J37" s="95"/>
      <c r="K37" s="96"/>
      <c r="L37" s="66" t="str">
        <f>IFERROR(VLOOKUP(L$9,#REF!,57,FALSE),"")</f>
        <v/>
      </c>
      <c r="M37" s="68" t="str">
        <f>IFERROR(VLOOKUP(M$9,#REF!,57,FALSE),"")</f>
        <v/>
      </c>
      <c r="N37" s="68" t="str">
        <f>IFERROR(VLOOKUP(N$9,#REF!,57,FALSE),"")</f>
        <v/>
      </c>
      <c r="O37" s="68" t="str">
        <f>IFERROR(VLOOKUP(O$9,#REF!,57,FALSE),"")</f>
        <v/>
      </c>
      <c r="P37" s="68" t="str">
        <f>IFERROR(VLOOKUP(P$9,#REF!,57,FALSE),"")</f>
        <v/>
      </c>
      <c r="Q37" s="68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IFERROR(VLOOKUP(ACF$9,#REF!,57,FALSE),"")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71" t="e">
        <f>#REF!</f>
        <v>#REF!</v>
      </c>
    </row>
    <row r="38" spans="1:29" ht="11.1" customHeight="1">
      <c r="A38" s="87">
        <v>23</v>
      </c>
      <c r="B38" s="64" t="s">
        <v>19</v>
      </c>
      <c r="C38" s="90" t="s">
        <v>78</v>
      </c>
      <c r="D38" s="258" t="s">
        <v>381</v>
      </c>
      <c r="E38" s="96" t="s">
        <v>381</v>
      </c>
      <c r="F38" s="96" t="s">
        <v>381</v>
      </c>
      <c r="G38" s="96" t="s">
        <v>381</v>
      </c>
      <c r="H38" s="96" t="s">
        <v>381</v>
      </c>
      <c r="I38" s="165" t="s">
        <v>381</v>
      </c>
      <c r="J38" s="95"/>
      <c r="K38" s="96"/>
      <c r="L38" s="66" t="str">
        <f>IFERROR(VLOOKUP(L$9,#REF!,51,FALSE),"")</f>
        <v/>
      </c>
      <c r="M38" s="68" t="str">
        <f>IFERROR(VLOOKUP(M$9,#REF!,51,FALSE),"")</f>
        <v/>
      </c>
      <c r="N38" s="68" t="str">
        <f>IFERROR(VLOOKUP(N$9,#REF!,51,FALSE),"")</f>
        <v/>
      </c>
      <c r="O38" s="68" t="str">
        <f>IFERROR(VLOOKUP(O$9,#REF!,51,FALSE),"")</f>
        <v/>
      </c>
      <c r="P38" s="68" t="str">
        <f>IFERROR(VLOOKUP(P$9,#REF!,51,FALSE),"")</f>
        <v/>
      </c>
      <c r="Q38" s="68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IFERROR(VLOOKUP(ACF$9,#REF!,51,FALSE),"")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71" t="e">
        <f>#REF!</f>
        <v>#REF!</v>
      </c>
    </row>
    <row r="39" spans="1:29" ht="11.1" customHeight="1">
      <c r="A39" s="87">
        <v>24</v>
      </c>
      <c r="B39" s="64" t="s">
        <v>20</v>
      </c>
      <c r="C39" s="90" t="s">
        <v>78</v>
      </c>
      <c r="D39" s="258" t="s">
        <v>404</v>
      </c>
      <c r="E39" s="96" t="s">
        <v>404</v>
      </c>
      <c r="F39" s="96">
        <v>2E-3</v>
      </c>
      <c r="G39" s="96">
        <v>4.0000000000000001E-3</v>
      </c>
      <c r="H39" s="96" t="s">
        <v>404</v>
      </c>
      <c r="I39" s="165" t="s">
        <v>404</v>
      </c>
      <c r="J39" s="95"/>
      <c r="K39" s="96"/>
      <c r="L39" s="66" t="str">
        <f>IFERROR(VLOOKUP(L$9,#REF!,58,FALSE),"")</f>
        <v/>
      </c>
      <c r="M39" s="68" t="str">
        <f>IFERROR(VLOOKUP(M$9,#REF!,58,FALSE),"")</f>
        <v/>
      </c>
      <c r="N39" s="68" t="str">
        <f>IFERROR(VLOOKUP(N$9,#REF!,58,FALSE),"")</f>
        <v/>
      </c>
      <c r="O39" s="68" t="str">
        <f>IFERROR(VLOOKUP(O$9,#REF!,58,FALSE),"")</f>
        <v/>
      </c>
      <c r="P39" s="68" t="str">
        <f>IFERROR(VLOOKUP(P$9,#REF!,58,FALSE),"")</f>
        <v/>
      </c>
      <c r="Q39" s="68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IFERROR(VLOOKUP(ACF$9,#REF!,58,FALSE),"")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71" t="e">
        <f>#REF!</f>
        <v>#REF!</v>
      </c>
    </row>
    <row r="40" spans="1:29" ht="11.1" customHeight="1">
      <c r="A40" s="87">
        <v>25</v>
      </c>
      <c r="B40" s="64" t="s">
        <v>21</v>
      </c>
      <c r="C40" s="90" t="s">
        <v>78</v>
      </c>
      <c r="D40" s="258" t="s">
        <v>381</v>
      </c>
      <c r="E40" s="96" t="s">
        <v>381</v>
      </c>
      <c r="F40" s="96" t="s">
        <v>381</v>
      </c>
      <c r="G40" s="96" t="s">
        <v>381</v>
      </c>
      <c r="H40" s="96" t="s">
        <v>381</v>
      </c>
      <c r="I40" s="165" t="s">
        <v>381</v>
      </c>
      <c r="J40" s="95"/>
      <c r="K40" s="96"/>
      <c r="L40" s="66" t="str">
        <f>IFERROR(VLOOKUP(L$9,#REF!,52,FALSE),"")</f>
        <v/>
      </c>
      <c r="M40" s="68" t="str">
        <f>IFERROR(VLOOKUP(M$9,#REF!,52,FALSE),"")</f>
        <v/>
      </c>
      <c r="N40" s="68" t="str">
        <f>IFERROR(VLOOKUP(N$9,#REF!,52,FALSE),"")</f>
        <v/>
      </c>
      <c r="O40" s="68" t="str">
        <f>IFERROR(VLOOKUP(O$9,#REF!,52,FALSE),"")</f>
        <v/>
      </c>
      <c r="P40" s="68" t="str">
        <f>IFERROR(VLOOKUP(P$9,#REF!,52,FALSE),"")</f>
        <v/>
      </c>
      <c r="Q40" s="68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IFERROR(VLOOKUP(ACF$9,#REF!,52,FALSE),"")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71" t="e">
        <f>#REF!</f>
        <v>#REF!</v>
      </c>
    </row>
    <row r="41" spans="1:29" ht="11.1" customHeight="1">
      <c r="A41" s="87">
        <v>26</v>
      </c>
      <c r="B41" s="64" t="s">
        <v>22</v>
      </c>
      <c r="C41" s="90" t="s">
        <v>78</v>
      </c>
      <c r="D41" s="258" t="s">
        <v>381</v>
      </c>
      <c r="E41" s="96" t="s">
        <v>381</v>
      </c>
      <c r="F41" s="96" t="s">
        <v>381</v>
      </c>
      <c r="G41" s="96" t="s">
        <v>381</v>
      </c>
      <c r="H41" s="96" t="s">
        <v>381</v>
      </c>
      <c r="I41" s="165" t="s">
        <v>381</v>
      </c>
      <c r="J41" s="95"/>
      <c r="K41" s="96"/>
      <c r="L41" s="66" t="str">
        <f>IFERROR(VLOOKUP(L$9,#REF!,62,FALSE),"")</f>
        <v/>
      </c>
      <c r="M41" s="68" t="str">
        <f>IFERROR(VLOOKUP(M$9,#REF!,62,FALSE),"")</f>
        <v/>
      </c>
      <c r="N41" s="68" t="str">
        <f>IFERROR(VLOOKUP(N$9,#REF!,62,FALSE),"")</f>
        <v/>
      </c>
      <c r="O41" s="68" t="str">
        <f>IFERROR(VLOOKUP(O$9,#REF!,62,FALSE),"")</f>
        <v/>
      </c>
      <c r="P41" s="68" t="str">
        <f>IFERROR(VLOOKUP(P$9,#REF!,62,FALSE),"")</f>
        <v/>
      </c>
      <c r="Q41" s="68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IFERROR(VLOOKUP(ACF$9,#REF!,62,FALSE),"")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71" t="e">
        <f>#REF!</f>
        <v>#REF!</v>
      </c>
    </row>
    <row r="42" spans="1:29" ht="11.1" customHeight="1">
      <c r="A42" s="87">
        <v>27</v>
      </c>
      <c r="B42" s="64" t="s">
        <v>23</v>
      </c>
      <c r="C42" s="90" t="s">
        <v>78</v>
      </c>
      <c r="D42" s="258" t="s">
        <v>381</v>
      </c>
      <c r="E42" s="96" t="s">
        <v>381</v>
      </c>
      <c r="F42" s="96" t="s">
        <v>381</v>
      </c>
      <c r="G42" s="96" t="s">
        <v>381</v>
      </c>
      <c r="H42" s="96" t="s">
        <v>381</v>
      </c>
      <c r="I42" s="165" t="s">
        <v>381</v>
      </c>
      <c r="J42" s="95"/>
      <c r="K42" s="96"/>
      <c r="L42" s="66" t="str">
        <f>IFERROR(VLOOKUP(L$9,#REF!,55,FALSE),"")</f>
        <v/>
      </c>
      <c r="M42" s="68" t="str">
        <f>IFERROR(VLOOKUP(M$9,#REF!,55,FALSE),"")</f>
        <v/>
      </c>
      <c r="N42" s="68" t="str">
        <f>IFERROR(VLOOKUP(N$9,#REF!,55,FALSE),"")</f>
        <v/>
      </c>
      <c r="O42" s="68" t="str">
        <f>IFERROR(VLOOKUP(O$9,#REF!,55,FALSE),"")</f>
        <v/>
      </c>
      <c r="P42" s="68" t="str">
        <f>IFERROR(VLOOKUP(P$9,#REF!,55,FALSE),"")</f>
        <v/>
      </c>
      <c r="Q42" s="68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IFERROR(VLOOKUP(ACF$9,#REF!,55,FALSE),"")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71" t="e">
        <f>#REF!</f>
        <v>#REF!</v>
      </c>
    </row>
    <row r="43" spans="1:29" ht="11.1" customHeight="1">
      <c r="A43" s="87">
        <v>28</v>
      </c>
      <c r="B43" s="64" t="s">
        <v>24</v>
      </c>
      <c r="C43" s="90" t="s">
        <v>78</v>
      </c>
      <c r="D43" s="258" t="s">
        <v>404</v>
      </c>
      <c r="E43" s="96" t="s">
        <v>404</v>
      </c>
      <c r="F43" s="96">
        <v>3.0000000000000001E-3</v>
      </c>
      <c r="G43" s="96">
        <v>8.0000000000000002E-3</v>
      </c>
      <c r="H43" s="96" t="s">
        <v>404</v>
      </c>
      <c r="I43" s="165" t="s">
        <v>404</v>
      </c>
      <c r="J43" s="95"/>
      <c r="K43" s="96"/>
      <c r="L43" s="66" t="str">
        <f>IFERROR(VLOOKUP(L$9,#REF!,59,FALSE),"")</f>
        <v/>
      </c>
      <c r="M43" s="68" t="str">
        <f>IFERROR(VLOOKUP(M$9,#REF!,59,FALSE),"")</f>
        <v/>
      </c>
      <c r="N43" s="68" t="str">
        <f>IFERROR(VLOOKUP(N$9,#REF!,59,FALSE),"")</f>
        <v/>
      </c>
      <c r="O43" s="68" t="str">
        <f>IFERROR(VLOOKUP(O$9,#REF!,59,FALSE),"")</f>
        <v/>
      </c>
      <c r="P43" s="68" t="str">
        <f>IFERROR(VLOOKUP(P$9,#REF!,59,FALSE),"")</f>
        <v/>
      </c>
      <c r="Q43" s="68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IFERROR(VLOOKUP(ACF$9,#REF!,59,FALSE),"")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71" t="e">
        <f>#REF!</f>
        <v>#REF!</v>
      </c>
    </row>
    <row r="44" spans="1:29" ht="11.1" customHeight="1">
      <c r="A44" s="87">
        <v>29</v>
      </c>
      <c r="B44" s="64" t="s">
        <v>25</v>
      </c>
      <c r="C44" s="90" t="s">
        <v>78</v>
      </c>
      <c r="D44" s="258" t="s">
        <v>381</v>
      </c>
      <c r="E44" s="96" t="s">
        <v>381</v>
      </c>
      <c r="F44" s="96" t="s">
        <v>381</v>
      </c>
      <c r="G44" s="96" t="s">
        <v>381</v>
      </c>
      <c r="H44" s="96" t="s">
        <v>381</v>
      </c>
      <c r="I44" s="165" t="s">
        <v>381</v>
      </c>
      <c r="J44" s="95"/>
      <c r="K44" s="96"/>
      <c r="L44" s="66" t="str">
        <f>IFERROR(VLOOKUP(L$9,#REF!,53,FALSE),"")</f>
        <v/>
      </c>
      <c r="M44" s="68" t="str">
        <f>IFERROR(VLOOKUP(M$9,#REF!,53,FALSE),"")</f>
        <v/>
      </c>
      <c r="N44" s="68" t="str">
        <f>IFERROR(VLOOKUP(N$9,#REF!,53,FALSE),"")</f>
        <v/>
      </c>
      <c r="O44" s="68" t="str">
        <f>IFERROR(VLOOKUP(O$9,#REF!,53,FALSE),"")</f>
        <v/>
      </c>
      <c r="P44" s="68" t="str">
        <f>IFERROR(VLOOKUP(P$9,#REF!,53,FALSE),"")</f>
        <v/>
      </c>
      <c r="Q44" s="68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IFERROR(VLOOKUP(ACF$9,#REF!,53,FALSE),"")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71" t="e">
        <f>#REF!</f>
        <v>#REF!</v>
      </c>
    </row>
    <row r="45" spans="1:29" ht="11.1" customHeight="1">
      <c r="A45" s="87">
        <v>30</v>
      </c>
      <c r="B45" s="64" t="s">
        <v>26</v>
      </c>
      <c r="C45" s="90" t="s">
        <v>78</v>
      </c>
      <c r="D45" s="258" t="s">
        <v>381</v>
      </c>
      <c r="E45" s="96" t="s">
        <v>381</v>
      </c>
      <c r="F45" s="96" t="s">
        <v>381</v>
      </c>
      <c r="G45" s="96" t="s">
        <v>381</v>
      </c>
      <c r="H45" s="96" t="s">
        <v>381</v>
      </c>
      <c r="I45" s="165" t="s">
        <v>381</v>
      </c>
      <c r="J45" s="95"/>
      <c r="K45" s="96"/>
      <c r="L45" s="66" t="str">
        <f>IFERROR(VLOOKUP(L$9,#REF!,54,FALSE),"")</f>
        <v/>
      </c>
      <c r="M45" s="68" t="str">
        <f>IFERROR(VLOOKUP(M$9,#REF!,54,FALSE),"")</f>
        <v/>
      </c>
      <c r="N45" s="68" t="str">
        <f>IFERROR(VLOOKUP(N$9,#REF!,54,FALSE),"")</f>
        <v/>
      </c>
      <c r="O45" s="68" t="str">
        <f>IFERROR(VLOOKUP(O$9,#REF!,54,FALSE),"")</f>
        <v/>
      </c>
      <c r="P45" s="68" t="str">
        <f>IFERROR(VLOOKUP(P$9,#REF!,54,FALSE),"")</f>
        <v/>
      </c>
      <c r="Q45" s="68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IFERROR(VLOOKUP(ACF$9,#REF!,54,FALSE),"")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71" t="e">
        <f>#REF!</f>
        <v>#REF!</v>
      </c>
    </row>
    <row r="46" spans="1:29" ht="11.1" customHeight="1">
      <c r="A46" s="87">
        <v>31</v>
      </c>
      <c r="B46" s="64" t="s">
        <v>27</v>
      </c>
      <c r="C46" s="90" t="s">
        <v>78</v>
      </c>
      <c r="D46" s="258" t="s">
        <v>405</v>
      </c>
      <c r="E46" s="96" t="s">
        <v>405</v>
      </c>
      <c r="F46" s="96" t="s">
        <v>405</v>
      </c>
      <c r="G46" s="96" t="s">
        <v>405</v>
      </c>
      <c r="H46" s="96" t="s">
        <v>405</v>
      </c>
      <c r="I46" s="165" t="s">
        <v>405</v>
      </c>
      <c r="J46" s="95"/>
      <c r="K46" s="96"/>
      <c r="L46" s="66" t="str">
        <f>IFERROR(VLOOKUP(L$9,#REF!,65,FALSE),"")</f>
        <v/>
      </c>
      <c r="M46" s="68" t="str">
        <f>IFERROR(VLOOKUP(M$9,#REF!,65,FALSE),"")</f>
        <v/>
      </c>
      <c r="N46" s="68" t="str">
        <f>IFERROR(VLOOKUP(N$9,#REF!,65,FALSE),"")</f>
        <v/>
      </c>
      <c r="O46" s="68" t="str">
        <f>IFERROR(VLOOKUP(O$9,#REF!,65,FALSE),"")</f>
        <v/>
      </c>
      <c r="P46" s="68" t="str">
        <f>IFERROR(VLOOKUP(P$9,#REF!,65,FALSE),"")</f>
        <v/>
      </c>
      <c r="Q46" s="68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IFERROR(VLOOKUP(ACF$9,#REF!,65,FALSE),"")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71" t="e">
        <f>#REF!</f>
        <v>#REF!</v>
      </c>
    </row>
    <row r="47" spans="1:29" ht="11.1" customHeight="1">
      <c r="A47" s="87">
        <v>32</v>
      </c>
      <c r="B47" s="64" t="s">
        <v>28</v>
      </c>
      <c r="C47" s="90" t="s">
        <v>78</v>
      </c>
      <c r="D47" s="258" t="s">
        <v>381</v>
      </c>
      <c r="E47" s="96" t="s">
        <v>381</v>
      </c>
      <c r="F47" s="96" t="s">
        <v>381</v>
      </c>
      <c r="G47" s="96" t="s">
        <v>381</v>
      </c>
      <c r="H47" s="96" t="s">
        <v>404</v>
      </c>
      <c r="I47" s="165" t="s">
        <v>381</v>
      </c>
      <c r="J47" s="95"/>
      <c r="K47" s="96"/>
      <c r="L47" s="66" t="str">
        <f>IFERROR(VLOOKUP(L$9,#REF!,18,FALSE),"")</f>
        <v/>
      </c>
      <c r="M47" s="68" t="str">
        <f>IFERROR(VLOOKUP(M$9,#REF!,18,FALSE),"")</f>
        <v/>
      </c>
      <c r="N47" s="68" t="str">
        <f>IFERROR(VLOOKUP(N$9,#REF!,18,FALSE),"")</f>
        <v/>
      </c>
      <c r="O47" s="68" t="str">
        <f>IFERROR(VLOOKUP(O$9,#REF!,18,FALSE),"")</f>
        <v/>
      </c>
      <c r="P47" s="68" t="str">
        <f>IFERROR(VLOOKUP(P$9,#REF!,18,FALSE),"")</f>
        <v/>
      </c>
      <c r="Q47" s="68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IFERROR(VLOOKUP(ACF$9,#REF!,18,FALSE),"")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71" t="e">
        <f>#REF!</f>
        <v>#REF!</v>
      </c>
    </row>
    <row r="48" spans="1:29" ht="11.1" customHeight="1">
      <c r="A48" s="87">
        <v>33</v>
      </c>
      <c r="B48" s="64" t="s">
        <v>29</v>
      </c>
      <c r="C48" s="90" t="s">
        <v>78</v>
      </c>
      <c r="D48" s="259" t="s">
        <v>381</v>
      </c>
      <c r="E48" s="98" t="s">
        <v>381</v>
      </c>
      <c r="F48" s="98" t="s">
        <v>381</v>
      </c>
      <c r="G48" s="98" t="s">
        <v>381</v>
      </c>
      <c r="H48" s="98" t="s">
        <v>403</v>
      </c>
      <c r="I48" s="166" t="s">
        <v>381</v>
      </c>
      <c r="J48" s="97"/>
      <c r="K48" s="98"/>
      <c r="L48" s="66" t="str">
        <f>IFERROR(VLOOKUP(L$9,#REF!,19,FALSE),"")</f>
        <v/>
      </c>
      <c r="M48" s="68" t="str">
        <f>IFERROR(VLOOKUP(M$9,#REF!,19,FALSE),"")</f>
        <v/>
      </c>
      <c r="N48" s="68" t="str">
        <f>IFERROR(VLOOKUP(N$9,#REF!,19,FALSE),"")</f>
        <v/>
      </c>
      <c r="O48" s="68" t="str">
        <f>IFERROR(VLOOKUP(O$9,#REF!,19,FALSE),"")</f>
        <v/>
      </c>
      <c r="P48" s="68" t="str">
        <f>IFERROR(VLOOKUP(P$9,#REF!,19,FALSE),"")</f>
        <v/>
      </c>
      <c r="Q48" s="68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IFERROR(VLOOKUP(ACF$9,#REF!,19,FALSE),"")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71" t="e">
        <f>#REF!</f>
        <v>#REF!</v>
      </c>
    </row>
    <row r="49" spans="1:29" ht="11.1" customHeight="1">
      <c r="A49" s="87">
        <v>34</v>
      </c>
      <c r="B49" s="64" t="s">
        <v>30</v>
      </c>
      <c r="C49" s="90" t="s">
        <v>78</v>
      </c>
      <c r="D49" s="259" t="s">
        <v>381</v>
      </c>
      <c r="E49" s="98" t="s">
        <v>381</v>
      </c>
      <c r="F49" s="98" t="s">
        <v>381</v>
      </c>
      <c r="G49" s="98" t="s">
        <v>381</v>
      </c>
      <c r="H49" s="98" t="s">
        <v>406</v>
      </c>
      <c r="I49" s="166" t="s">
        <v>381</v>
      </c>
      <c r="J49" s="97"/>
      <c r="K49" s="98"/>
      <c r="L49" s="66" t="str">
        <f>IFERROR(VLOOKUP(L$9,#REF!,20,FALSE),"")</f>
        <v/>
      </c>
      <c r="M49" s="68" t="str">
        <f>IFERROR(VLOOKUP(M$9,#REF!,20,FALSE),"")</f>
        <v/>
      </c>
      <c r="N49" s="68" t="str">
        <f>IFERROR(VLOOKUP(N$9,#REF!,20,FALSE),"")</f>
        <v/>
      </c>
      <c r="O49" s="68" t="str">
        <f>IFERROR(VLOOKUP(O$9,#REF!,20,FALSE),"")</f>
        <v/>
      </c>
      <c r="P49" s="68" t="str">
        <f>IFERROR(VLOOKUP(P$9,#REF!,20,FALSE),"")</f>
        <v/>
      </c>
      <c r="Q49" s="68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IFERROR(VLOOKUP(ACF$9,#REF!,20,FALSE),"")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71" t="e">
        <f>#REF!</f>
        <v>#REF!</v>
      </c>
    </row>
    <row r="50" spans="1:29" ht="11.1" customHeight="1">
      <c r="A50" s="87">
        <v>35</v>
      </c>
      <c r="B50" s="64" t="s">
        <v>31</v>
      </c>
      <c r="C50" s="90" t="s">
        <v>78</v>
      </c>
      <c r="D50" s="258" t="s">
        <v>381</v>
      </c>
      <c r="E50" s="96" t="s">
        <v>381</v>
      </c>
      <c r="F50" s="96" t="s">
        <v>381</v>
      </c>
      <c r="G50" s="96" t="s">
        <v>381</v>
      </c>
      <c r="H50" s="96" t="s">
        <v>404</v>
      </c>
      <c r="I50" s="165" t="s">
        <v>381</v>
      </c>
      <c r="J50" s="95"/>
      <c r="K50" s="96"/>
      <c r="L50" s="66" t="str">
        <f>IFERROR(VLOOKUP(L$9,#REF!,21,FALSE),"")</f>
        <v/>
      </c>
      <c r="M50" s="68" t="str">
        <f>IFERROR(VLOOKUP(M$9,#REF!,21,FALSE),"")</f>
        <v/>
      </c>
      <c r="N50" s="68" t="str">
        <f>IFERROR(VLOOKUP(N$9,#REF!,21,FALSE),"")</f>
        <v/>
      </c>
      <c r="O50" s="68" t="str">
        <f>IFERROR(VLOOKUP(O$9,#REF!,21,FALSE),"")</f>
        <v/>
      </c>
      <c r="P50" s="68" t="str">
        <f>IFERROR(VLOOKUP(P$9,#REF!,21,FALSE),"")</f>
        <v/>
      </c>
      <c r="Q50" s="68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IFERROR(VLOOKUP(ACF$9,#REF!,21,FALSE),"")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71" t="e">
        <f>#REF!</f>
        <v>#REF!</v>
      </c>
    </row>
    <row r="51" spans="1:29" ht="11.1" customHeight="1">
      <c r="A51" s="87">
        <v>36</v>
      </c>
      <c r="B51" s="64" t="s">
        <v>32</v>
      </c>
      <c r="C51" s="90" t="s">
        <v>78</v>
      </c>
      <c r="D51" s="251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126" t="s">
        <v>381</v>
      </c>
      <c r="J51" s="69"/>
      <c r="K51" s="70"/>
      <c r="L51" s="66" t="str">
        <f>IFERROR(VLOOKUP(L$9,#REF!,37,FALSE),"")</f>
        <v/>
      </c>
      <c r="M51" s="68" t="str">
        <f>IFERROR(VLOOKUP(M$9,#REF!,37,FALSE),"")</f>
        <v/>
      </c>
      <c r="N51" s="68" t="str">
        <f>IFERROR(VLOOKUP(N$9,#REF!,37,FALSE),"")</f>
        <v/>
      </c>
      <c r="O51" s="68" t="str">
        <f>IFERROR(VLOOKUP(O$9,#REF!,37,FALSE),"")</f>
        <v/>
      </c>
      <c r="P51" s="68" t="str">
        <f>IFERROR(VLOOKUP(P$9,#REF!,37,FALSE),"")</f>
        <v/>
      </c>
      <c r="Q51" s="68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IFERROR(VLOOKUP(ACF$9,#REF!,37,FALSE),"")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71" t="e">
        <f>#REF!</f>
        <v>#REF!</v>
      </c>
    </row>
    <row r="52" spans="1:29" ht="11.1" customHeight="1">
      <c r="A52" s="87">
        <v>37</v>
      </c>
      <c r="B52" s="64" t="s">
        <v>34</v>
      </c>
      <c r="C52" s="90" t="s">
        <v>78</v>
      </c>
      <c r="D52" s="258" t="s">
        <v>381</v>
      </c>
      <c r="E52" s="96" t="s">
        <v>381</v>
      </c>
      <c r="F52" s="96" t="s">
        <v>381</v>
      </c>
      <c r="G52" s="96" t="s">
        <v>381</v>
      </c>
      <c r="H52" s="96">
        <v>1E-3</v>
      </c>
      <c r="I52" s="165" t="s">
        <v>381</v>
      </c>
      <c r="J52" s="95"/>
      <c r="K52" s="96"/>
      <c r="L52" s="66" t="str">
        <f>IFERROR(VLOOKUP(L$9,#REF!,22,FALSE),"")</f>
        <v/>
      </c>
      <c r="M52" s="68" t="str">
        <f>IFERROR(VLOOKUP(M$9,#REF!,22,FALSE),"")</f>
        <v/>
      </c>
      <c r="N52" s="68" t="str">
        <f>IFERROR(VLOOKUP(N$9,#REF!,22,FALSE),"")</f>
        <v/>
      </c>
      <c r="O52" s="68" t="str">
        <f>IFERROR(VLOOKUP(O$9,#REF!,22,FALSE),"")</f>
        <v/>
      </c>
      <c r="P52" s="68" t="str">
        <f>IFERROR(VLOOKUP(P$9,#REF!,22,FALSE),"")</f>
        <v/>
      </c>
      <c r="Q52" s="68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IFERROR(VLOOKUP(ACF$9,#REF!,22,FALSE),"")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71" t="e">
        <f>#REF!</f>
        <v>#REF!</v>
      </c>
    </row>
    <row r="53" spans="1:29" ht="11.1" customHeight="1">
      <c r="A53" s="87">
        <v>38</v>
      </c>
      <c r="B53" s="64" t="s">
        <v>35</v>
      </c>
      <c r="C53" s="90" t="s">
        <v>78</v>
      </c>
      <c r="D53" s="251">
        <v>2.9</v>
      </c>
      <c r="E53" s="70">
        <v>2.9</v>
      </c>
      <c r="F53" s="70">
        <v>1.6</v>
      </c>
      <c r="G53" s="70">
        <v>1.6</v>
      </c>
      <c r="H53" s="70">
        <v>2.8</v>
      </c>
      <c r="I53" s="126">
        <v>2.9</v>
      </c>
      <c r="J53" s="69"/>
      <c r="K53" s="70"/>
      <c r="L53" s="66" t="str">
        <f>IFERROR(VLOOKUP(L$9,#REF!,32,FALSE),"")</f>
        <v/>
      </c>
      <c r="M53" s="68" t="str">
        <f>IFERROR(VLOOKUP(M$9,#REF!,32,FALSE),"")</f>
        <v/>
      </c>
      <c r="N53" s="68" t="str">
        <f>IFERROR(VLOOKUP(N$9,#REF!,32,FALSE),"")</f>
        <v/>
      </c>
      <c r="O53" s="68" t="str">
        <f>IFERROR(VLOOKUP(O$9,#REF!,32,FALSE),"")</f>
        <v/>
      </c>
      <c r="P53" s="68" t="str">
        <f>IFERROR(VLOOKUP(P$9,#REF!,32,FALSE),"")</f>
        <v/>
      </c>
      <c r="Q53" s="68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IFERROR(VLOOKUP(ACF$9,#REF!,32,FALSE),"")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71" t="e">
        <f>#REF!</f>
        <v>#REF!</v>
      </c>
    </row>
    <row r="54" spans="1:29" ht="11.1" customHeight="1">
      <c r="A54" s="87">
        <v>39</v>
      </c>
      <c r="B54" s="64" t="s">
        <v>36</v>
      </c>
      <c r="C54" s="90" t="s">
        <v>78</v>
      </c>
      <c r="D54" s="251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126" t="s">
        <v>381</v>
      </c>
      <c r="J54" s="69"/>
      <c r="K54" s="70"/>
      <c r="L54" s="66" t="str">
        <f>IFERROR(VLOOKUP(L$9,#REF!,40,FALSE),"")</f>
        <v/>
      </c>
      <c r="M54" s="68" t="str">
        <f>IFERROR(VLOOKUP(M$9,#REF!,40,FALSE),"")</f>
        <v/>
      </c>
      <c r="N54" s="68" t="str">
        <f>IFERROR(VLOOKUP(N$9,#REF!,40,FALSE),"")</f>
        <v/>
      </c>
      <c r="O54" s="68" t="str">
        <f>IFERROR(VLOOKUP(O$9,#REF!,40,FALSE),"")</f>
        <v/>
      </c>
      <c r="P54" s="68" t="str">
        <f>IFERROR(VLOOKUP(P$9,#REF!,40,FALSE),"")</f>
        <v/>
      </c>
      <c r="Q54" s="68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IFERROR(VLOOKUP(ACF$9,#REF!,40,FALSE),"")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71" t="e">
        <f>#REF!</f>
        <v>#REF!</v>
      </c>
    </row>
    <row r="55" spans="1:29" ht="11.1" customHeight="1">
      <c r="A55" s="87">
        <v>40</v>
      </c>
      <c r="B55" s="64" t="s">
        <v>48</v>
      </c>
      <c r="C55" s="90" t="s">
        <v>78</v>
      </c>
      <c r="D55" s="250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155" t="s">
        <v>381</v>
      </c>
      <c r="J55" s="66"/>
      <c r="K55" s="68"/>
      <c r="L55" s="66" t="str">
        <f>IFERROR(VLOOKUP(L$9,#REF!,71,FALSE),"")</f>
        <v/>
      </c>
      <c r="M55" s="68" t="str">
        <f>IFERROR(VLOOKUP(M$9,#REF!,71,FALSE),"")</f>
        <v/>
      </c>
      <c r="N55" s="68" t="str">
        <f>IFERROR(VLOOKUP(N$9,#REF!,71,FALSE),"")</f>
        <v/>
      </c>
      <c r="O55" s="68" t="str">
        <f>IFERROR(VLOOKUP(O$9,#REF!,71,FALSE),"")</f>
        <v/>
      </c>
      <c r="P55" s="68" t="str">
        <f>IFERROR(VLOOKUP(P$9,#REF!,71,FALSE),"")</f>
        <v/>
      </c>
      <c r="Q55" s="68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IFERROR(VLOOKUP(ACF$9,#REF!,71,FALSE),"")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71" t="e">
        <f>#REF!</f>
        <v>#REF!</v>
      </c>
    </row>
    <row r="56" spans="1:29" ht="11.1" customHeight="1">
      <c r="A56" s="87">
        <v>41</v>
      </c>
      <c r="B56" s="64" t="s">
        <v>37</v>
      </c>
      <c r="C56" s="90" t="s">
        <v>78</v>
      </c>
      <c r="D56" s="259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166" t="s">
        <v>381</v>
      </c>
      <c r="J56" s="97"/>
      <c r="K56" s="98"/>
      <c r="L56" s="66" t="str">
        <f>IFERROR(VLOOKUP(L$9,#REF!,78,FALSE),"")</f>
        <v/>
      </c>
      <c r="M56" s="68" t="str">
        <f>IFERROR(VLOOKUP(M$9,#REF!,78,FALSE),"")</f>
        <v/>
      </c>
      <c r="N56" s="68" t="str">
        <f>IFERROR(VLOOKUP(N$9,#REF!,78,FALSE),"")</f>
        <v/>
      </c>
      <c r="O56" s="68" t="str">
        <f>IFERROR(VLOOKUP(O$9,#REF!,78,FALSE),"")</f>
        <v/>
      </c>
      <c r="P56" s="68" t="str">
        <f>IFERROR(VLOOKUP(P$9,#REF!,78,FALSE),"")</f>
        <v/>
      </c>
      <c r="Q56" s="68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IFERROR(VLOOKUP(ACF$9,#REF!,78,FALSE),"")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71" t="e">
        <f>#REF!</f>
        <v>#REF!</v>
      </c>
    </row>
    <row r="57" spans="1:29" ht="11.1" customHeight="1">
      <c r="A57" s="87">
        <v>42</v>
      </c>
      <c r="B57" s="64" t="s">
        <v>38</v>
      </c>
      <c r="C57" s="90" t="s">
        <v>78</v>
      </c>
      <c r="D57" s="260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67" t="s">
        <v>381</v>
      </c>
      <c r="J57" s="101"/>
      <c r="K57" s="102"/>
      <c r="L57" s="66" t="str">
        <f>IFERROR(VLOOKUP(L$9,#REF!,80,FALSE),"")</f>
        <v/>
      </c>
      <c r="M57" s="68" t="str">
        <f>IFERROR(VLOOKUP(M$9,#REF!,80,FALSE),"")</f>
        <v/>
      </c>
      <c r="N57" s="68" t="str">
        <f>IFERROR(VLOOKUP(N$9,#REF!,80,FALSE),"")</f>
        <v/>
      </c>
      <c r="O57" s="68" t="str">
        <f>IFERROR(VLOOKUP(O$9,#REF!,80,FALSE),"")</f>
        <v/>
      </c>
      <c r="P57" s="68" t="str">
        <f>IFERROR(VLOOKUP(P$9,#REF!,80,FALSE),"")</f>
        <v/>
      </c>
      <c r="Q57" s="68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IFERROR(VLOOKUP(ACF$9,#REF!,80,FALSE),"")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71" t="e">
        <f>#REF!</f>
        <v>#REF!</v>
      </c>
    </row>
    <row r="58" spans="1:29" ht="11.1" customHeight="1">
      <c r="A58" s="87">
        <v>43</v>
      </c>
      <c r="B58" s="64" t="s">
        <v>102</v>
      </c>
      <c r="C58" s="90" t="s">
        <v>78</v>
      </c>
      <c r="D58" s="260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67" t="s">
        <v>381</v>
      </c>
      <c r="J58" s="101"/>
      <c r="K58" s="102"/>
      <c r="L58" s="66" t="str">
        <f>IFERROR(VLOOKUP(L$9,#REF!,81,FALSE),"")</f>
        <v/>
      </c>
      <c r="M58" s="68" t="str">
        <f>IFERROR(VLOOKUP(M$9,#REF!,81,FALSE),"")</f>
        <v/>
      </c>
      <c r="N58" s="68" t="str">
        <f>IFERROR(VLOOKUP(N$9,#REF!,81,FALSE),"")</f>
        <v/>
      </c>
      <c r="O58" s="68" t="str">
        <f>IFERROR(VLOOKUP(O$9,#REF!,81,FALSE),"")</f>
        <v/>
      </c>
      <c r="P58" s="68" t="str">
        <f>IFERROR(VLOOKUP(P$9,#REF!,81,FALSE),"")</f>
        <v/>
      </c>
      <c r="Q58" s="68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IFERROR(VLOOKUP(ACF$9,#REF!,81,FALSE),"")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71" t="e">
        <f>#REF!</f>
        <v>#REF!</v>
      </c>
    </row>
    <row r="59" spans="1:29" ht="11.1" customHeight="1">
      <c r="A59" s="87">
        <v>44</v>
      </c>
      <c r="B59" s="64" t="s">
        <v>39</v>
      </c>
      <c r="C59" s="90" t="s">
        <v>78</v>
      </c>
      <c r="D59" s="258" t="s">
        <v>381</v>
      </c>
      <c r="E59" s="96" t="s">
        <v>381</v>
      </c>
      <c r="F59" s="96" t="s">
        <v>381</v>
      </c>
      <c r="G59" s="96" t="s">
        <v>381</v>
      </c>
      <c r="H59" s="96" t="s">
        <v>381</v>
      </c>
      <c r="I59" s="165" t="s">
        <v>381</v>
      </c>
      <c r="J59" s="95"/>
      <c r="K59" s="96"/>
      <c r="L59" s="66" t="str">
        <f>IFERROR(VLOOKUP(L$9,#REF!,84,FALSE),"")</f>
        <v/>
      </c>
      <c r="M59" s="68" t="str">
        <f>IFERROR(VLOOKUP(M$9,#REF!,84,FALSE),"")</f>
        <v/>
      </c>
      <c r="N59" s="68" t="str">
        <f>IFERROR(VLOOKUP(N$9,#REF!,84,FALSE),"")</f>
        <v/>
      </c>
      <c r="O59" s="68" t="str">
        <f>IFERROR(VLOOKUP(O$9,#REF!,84,FALSE),"")</f>
        <v/>
      </c>
      <c r="P59" s="68" t="str">
        <f>IFERROR(VLOOKUP(P$9,#REF!,84,FALSE),"")</f>
        <v/>
      </c>
      <c r="Q59" s="68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IFERROR(VLOOKUP(ACF$9,#REF!,84,FALSE),"")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71" t="e">
        <f>#REF!</f>
        <v>#REF!</v>
      </c>
    </row>
    <row r="60" spans="1:29" ht="11.1" customHeight="1">
      <c r="A60" s="87">
        <v>45</v>
      </c>
      <c r="B60" s="64" t="s">
        <v>40</v>
      </c>
      <c r="C60" s="90" t="s">
        <v>78</v>
      </c>
      <c r="D60" s="256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163" t="s">
        <v>381</v>
      </c>
      <c r="J60" s="91"/>
      <c r="K60" s="92"/>
      <c r="L60" s="66" t="str">
        <f>IFERROR(VLOOKUP(L$9,#REF!,93,FALSE),"")</f>
        <v/>
      </c>
      <c r="M60" s="68" t="str">
        <f>IFERROR(VLOOKUP(M$9,#REF!,93,FALSE),"")</f>
        <v/>
      </c>
      <c r="N60" s="68" t="str">
        <f>IFERROR(VLOOKUP(N$9,#REF!,93,FALSE),"")</f>
        <v/>
      </c>
      <c r="O60" s="68" t="str">
        <f>IFERROR(VLOOKUP(O$9,#REF!,93,FALSE),"")</f>
        <v/>
      </c>
      <c r="P60" s="68" t="str">
        <f>IFERROR(VLOOKUP(P$9,#REF!,93,FALSE),"")</f>
        <v/>
      </c>
      <c r="Q60" s="68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IFERROR(VLOOKUP(ACF$9,#REF!,93,FALSE),"")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71" t="e">
        <f>#REF!</f>
        <v>#REF!</v>
      </c>
    </row>
    <row r="61" spans="1:29" ht="10.5" customHeight="1">
      <c r="A61" s="87">
        <v>46</v>
      </c>
      <c r="B61" s="64" t="s">
        <v>347</v>
      </c>
      <c r="C61" s="90" t="s">
        <v>78</v>
      </c>
      <c r="D61" s="251" t="s">
        <v>407</v>
      </c>
      <c r="E61" s="70" t="s">
        <v>407</v>
      </c>
      <c r="F61" s="70">
        <v>0.3</v>
      </c>
      <c r="G61" s="70">
        <v>0.3</v>
      </c>
      <c r="H61" s="70" t="s">
        <v>407</v>
      </c>
      <c r="I61" s="126" t="s">
        <v>407</v>
      </c>
      <c r="J61" s="69"/>
      <c r="K61" s="70"/>
      <c r="L61" s="66" t="str">
        <f>IFERROR(VLOOKUP(L$9,#REF!,95,FALSE),"")</f>
        <v/>
      </c>
      <c r="M61" s="68" t="str">
        <f>IFERROR(VLOOKUP(M$9,#REF!,95,FALSE),"")</f>
        <v/>
      </c>
      <c r="N61" s="68" t="str">
        <f>IFERROR(VLOOKUP(N$9,#REF!,95,FALSE),"")</f>
        <v/>
      </c>
      <c r="O61" s="68" t="str">
        <f>IFERROR(VLOOKUP(O$9,#REF!,95,FALSE),"")</f>
        <v/>
      </c>
      <c r="P61" s="68" t="str">
        <f>IFERROR(VLOOKUP(P$9,#REF!,95,FALSE),"")</f>
        <v/>
      </c>
      <c r="Q61" s="68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IFERROR(VLOOKUP(ACF$9,#REF!,95,FALSE),"")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71" t="e">
        <f>#REF!</f>
        <v>#REF!</v>
      </c>
    </row>
    <row r="62" spans="1:29" ht="11.1" customHeight="1">
      <c r="A62" s="87">
        <v>47</v>
      </c>
      <c r="B62" s="64" t="s">
        <v>72</v>
      </c>
      <c r="C62" s="103" t="s">
        <v>75</v>
      </c>
      <c r="D62" s="251">
        <v>6.9</v>
      </c>
      <c r="E62" s="70">
        <v>7</v>
      </c>
      <c r="F62" s="70">
        <v>7.2</v>
      </c>
      <c r="G62" s="70">
        <v>7.2</v>
      </c>
      <c r="H62" s="70">
        <v>7.3</v>
      </c>
      <c r="I62" s="126">
        <v>7.1</v>
      </c>
      <c r="J62" s="69"/>
      <c r="K62" s="70"/>
      <c r="L62" s="66" t="str">
        <f>IFERROR(VLOOKUP(L$9,#REF!,99,FALSE),"")</f>
        <v/>
      </c>
      <c r="M62" s="68" t="str">
        <f>IFERROR(VLOOKUP(M$9,#REF!,99,FALSE),"")</f>
        <v/>
      </c>
      <c r="N62" s="68" t="str">
        <f>IFERROR(VLOOKUP(N$9,#REF!,99,FALSE),"")</f>
        <v/>
      </c>
      <c r="O62" s="68" t="str">
        <f>IFERROR(VLOOKUP(O$9,#REF!,99,FALSE),"")</f>
        <v/>
      </c>
      <c r="P62" s="68" t="str">
        <f>IFERROR(VLOOKUP(P$9,#REF!,99,FALSE),"")</f>
        <v/>
      </c>
      <c r="Q62" s="68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IFERROR(VLOOKUP(ACF$9,#REF!,99,FALSE),"")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71" t="e">
        <f>#REF!</f>
        <v>#REF!</v>
      </c>
    </row>
    <row r="63" spans="1:29" ht="11.1" customHeight="1">
      <c r="A63" s="87">
        <v>48</v>
      </c>
      <c r="B63" s="64" t="s">
        <v>33</v>
      </c>
      <c r="C63" s="103" t="s">
        <v>75</v>
      </c>
      <c r="D63" s="250" t="s">
        <v>408</v>
      </c>
      <c r="E63" s="68" t="s">
        <v>408</v>
      </c>
      <c r="F63" s="68" t="s">
        <v>408</v>
      </c>
      <c r="G63" s="68" t="s">
        <v>408</v>
      </c>
      <c r="H63" s="68" t="s">
        <v>408</v>
      </c>
      <c r="I63" s="155" t="s">
        <v>408</v>
      </c>
      <c r="J63" s="66"/>
      <c r="K63" s="68"/>
      <c r="L63" s="66" t="str">
        <f>IFERROR(VLOOKUP(L$9,#REF!,101,FALSE),"")</f>
        <v/>
      </c>
      <c r="M63" s="68" t="str">
        <f>IFERROR(VLOOKUP(M$9,#REF!,101,FALSE),"")</f>
        <v/>
      </c>
      <c r="N63" s="68" t="str">
        <f>IFERROR(VLOOKUP(N$9,#REF!,101,FALSE),"")</f>
        <v/>
      </c>
      <c r="O63" s="68" t="str">
        <f>IFERROR(VLOOKUP(O$9,#REF!,101,FALSE),"")</f>
        <v/>
      </c>
      <c r="P63" s="68" t="str">
        <f>IFERROR(VLOOKUP(P$9,#REF!,101,FALSE),"")</f>
        <v/>
      </c>
      <c r="Q63" s="68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IFERROR(VLOOKUP(ACF$9,#REF!,101,FALSE),"")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89"/>
    </row>
    <row r="64" spans="1:29" ht="11.1" customHeight="1">
      <c r="A64" s="87">
        <v>49</v>
      </c>
      <c r="B64" s="64" t="s">
        <v>41</v>
      </c>
      <c r="C64" s="103" t="s">
        <v>75</v>
      </c>
      <c r="D64" s="250" t="s">
        <v>408</v>
      </c>
      <c r="E64" s="68" t="s">
        <v>408</v>
      </c>
      <c r="F64" s="68" t="s">
        <v>408</v>
      </c>
      <c r="G64" s="68" t="s">
        <v>408</v>
      </c>
      <c r="H64" s="68" t="s">
        <v>408</v>
      </c>
      <c r="I64" s="155" t="s">
        <v>408</v>
      </c>
      <c r="J64" s="66"/>
      <c r="K64" s="68"/>
      <c r="L64" s="66" t="str">
        <f>IFERROR(VLOOKUP(L$9,#REF!,100,FALSE),"")</f>
        <v/>
      </c>
      <c r="M64" s="68" t="str">
        <f>IFERROR(VLOOKUP(M$9,#REF!,100,FALSE),"")</f>
        <v/>
      </c>
      <c r="N64" s="68" t="str">
        <f>IFERROR(VLOOKUP(N$9,#REF!,100,FALSE),"")</f>
        <v/>
      </c>
      <c r="O64" s="68" t="str">
        <f>IFERROR(VLOOKUP(O$9,#REF!,100,FALSE),"")</f>
        <v/>
      </c>
      <c r="P64" s="68" t="str">
        <f>IFERROR(VLOOKUP(P$9,#REF!,100,FALSE),"")</f>
        <v/>
      </c>
      <c r="Q64" s="68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IFERROR(VLOOKUP(ACF$9,#REF!,100,FALSE),"")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89"/>
    </row>
    <row r="65" spans="1:29" ht="11.1" customHeight="1">
      <c r="A65" s="87">
        <v>50</v>
      </c>
      <c r="B65" s="64" t="s">
        <v>42</v>
      </c>
      <c r="C65" s="90" t="s">
        <v>79</v>
      </c>
      <c r="D65" s="251" t="s">
        <v>409</v>
      </c>
      <c r="E65" s="70" t="s">
        <v>409</v>
      </c>
      <c r="F65" s="70">
        <v>0.6</v>
      </c>
      <c r="G65" s="70">
        <v>0.5</v>
      </c>
      <c r="H65" s="70" t="s">
        <v>409</v>
      </c>
      <c r="I65" s="126" t="s">
        <v>409</v>
      </c>
      <c r="J65" s="69"/>
      <c r="K65" s="70"/>
      <c r="L65" s="66" t="str">
        <f>IFERROR(VLOOKUP(L$9,#REF!,97,FALSE),"")</f>
        <v/>
      </c>
      <c r="M65" s="68" t="str">
        <f>IFERROR(VLOOKUP(M$9,#REF!,97,FALSE),"")</f>
        <v/>
      </c>
      <c r="N65" s="68" t="str">
        <f>IFERROR(VLOOKUP(N$9,#REF!,97,FALSE),"")</f>
        <v/>
      </c>
      <c r="O65" s="68" t="str">
        <f>IFERROR(VLOOKUP(O$9,#REF!,97,FALSE),"")</f>
        <v/>
      </c>
      <c r="P65" s="68" t="str">
        <f>IFERROR(VLOOKUP(P$9,#REF!,97,FALSE),"")</f>
        <v/>
      </c>
      <c r="Q65" s="68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IFERROR(VLOOKUP(ACF$9,#REF!,97,FALSE),"")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71" t="e">
        <f>#REF!</f>
        <v>#REF!</v>
      </c>
    </row>
    <row r="66" spans="1:29" ht="11.1" customHeight="1" thickBot="1">
      <c r="A66" s="105">
        <v>51</v>
      </c>
      <c r="B66" s="106" t="s">
        <v>43</v>
      </c>
      <c r="C66" s="107" t="s">
        <v>79</v>
      </c>
      <c r="D66" s="252" t="s">
        <v>410</v>
      </c>
      <c r="E66" s="109" t="s">
        <v>410</v>
      </c>
      <c r="F66" s="109" t="s">
        <v>410</v>
      </c>
      <c r="G66" s="109" t="s">
        <v>410</v>
      </c>
      <c r="H66" s="109" t="s">
        <v>410</v>
      </c>
      <c r="I66" s="168" t="s">
        <v>410</v>
      </c>
      <c r="J66" s="108"/>
      <c r="K66" s="109"/>
      <c r="L66" s="66" t="str">
        <f>IFERROR(VLOOKUP(L$9,#REF!,98,FALSE),"")</f>
        <v/>
      </c>
      <c r="M66" s="68" t="str">
        <f>IFERROR(VLOOKUP(M$9,#REF!,98,FALSE),"")</f>
        <v/>
      </c>
      <c r="N66" s="68" t="str">
        <f>IFERROR(VLOOKUP(N$9,#REF!,98,FALSE),"")</f>
        <v/>
      </c>
      <c r="O66" s="68" t="str">
        <f>IFERROR(VLOOKUP(O$9,#REF!,98,FALSE),"")</f>
        <v/>
      </c>
      <c r="P66" s="68" t="str">
        <f>IFERROR(VLOOKUP(P$9,#REF!,98,FALSE),"")</f>
        <v/>
      </c>
      <c r="Q66" s="68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IFERROR(VLOOKUP(ACF$9,#REF!,98,FALSE),"")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71" t="e">
        <f>#REF!</f>
        <v>#REF!</v>
      </c>
    </row>
    <row r="67" spans="1:29" ht="11.1" customHeight="1" thickBot="1">
      <c r="B67" s="111"/>
      <c r="C67" s="33"/>
      <c r="L67" s="66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1"/>
    </row>
    <row r="68" spans="1:29" ht="11.1" customHeight="1" thickTop="1">
      <c r="A68" s="186">
        <v>45962</v>
      </c>
      <c r="B68" s="186"/>
      <c r="C68" s="187">
        <v>46054</v>
      </c>
      <c r="D68" s="187"/>
      <c r="E68" s="113"/>
      <c r="F68" s="113"/>
      <c r="G68" s="113"/>
      <c r="H68" s="113"/>
      <c r="I68" s="113"/>
      <c r="J68" s="113"/>
      <c r="K68" s="113"/>
      <c r="L68" s="114"/>
      <c r="M68" s="66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115"/>
    </row>
    <row r="69" spans="1:2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20"/>
      <c r="L69" s="66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71"/>
    </row>
    <row r="70" spans="1:29" ht="11.1" customHeight="1">
      <c r="A70" s="82">
        <v>1</v>
      </c>
      <c r="B70" s="121" t="s">
        <v>61</v>
      </c>
      <c r="C70" s="83" t="s">
        <v>78</v>
      </c>
      <c r="D70" s="261" t="s">
        <v>381</v>
      </c>
      <c r="E70" s="262" t="s">
        <v>381</v>
      </c>
      <c r="F70" s="262" t="s">
        <v>381</v>
      </c>
      <c r="G70" s="262" t="s">
        <v>381</v>
      </c>
      <c r="H70" s="262" t="s">
        <v>399</v>
      </c>
      <c r="I70" s="263" t="s">
        <v>381</v>
      </c>
      <c r="J70" s="95"/>
      <c r="K70" s="96"/>
      <c r="L70" s="66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/>
    </row>
    <row r="71" spans="1:29" ht="11.1" customHeight="1">
      <c r="A71" s="87">
        <v>2</v>
      </c>
      <c r="B71" s="124" t="s">
        <v>62</v>
      </c>
      <c r="C71" s="90" t="s">
        <v>78</v>
      </c>
      <c r="D71" s="256" t="s">
        <v>381</v>
      </c>
      <c r="E71" s="92" t="s">
        <v>381</v>
      </c>
      <c r="F71" s="92" t="s">
        <v>381</v>
      </c>
      <c r="G71" s="92" t="s">
        <v>381</v>
      </c>
      <c r="H71" s="92" t="s">
        <v>411</v>
      </c>
      <c r="I71" s="163" t="s">
        <v>381</v>
      </c>
      <c r="J71" s="91"/>
      <c r="K71" s="92"/>
      <c r="L71" s="66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2"/>
    </row>
    <row r="72" spans="1:29" ht="11.1" customHeight="1">
      <c r="A72" s="87">
        <v>3</v>
      </c>
      <c r="B72" s="124" t="s">
        <v>63</v>
      </c>
      <c r="C72" s="90" t="s">
        <v>78</v>
      </c>
      <c r="D72" s="258" t="s">
        <v>381</v>
      </c>
      <c r="E72" s="96" t="s">
        <v>381</v>
      </c>
      <c r="F72" s="96" t="s">
        <v>381</v>
      </c>
      <c r="G72" s="96" t="s">
        <v>381</v>
      </c>
      <c r="H72" s="96" t="s">
        <v>399</v>
      </c>
      <c r="I72" s="165" t="s">
        <v>381</v>
      </c>
      <c r="J72" s="95"/>
      <c r="K72" s="96"/>
      <c r="L72" s="66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/>
    </row>
    <row r="73" spans="1:29" ht="11.1" customHeight="1">
      <c r="A73" s="87">
        <v>4</v>
      </c>
      <c r="B73" s="124" t="s">
        <v>97</v>
      </c>
      <c r="C73" s="90" t="s">
        <v>78</v>
      </c>
      <c r="D73" s="256" t="s">
        <v>381</v>
      </c>
      <c r="E73" s="92" t="s">
        <v>381</v>
      </c>
      <c r="F73" s="92" t="s">
        <v>381</v>
      </c>
      <c r="G73" s="92" t="s">
        <v>381</v>
      </c>
      <c r="H73" s="92" t="s">
        <v>381</v>
      </c>
      <c r="I73" s="163" t="s">
        <v>381</v>
      </c>
      <c r="J73" s="91"/>
      <c r="K73" s="92"/>
      <c r="L73" s="66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2"/>
    </row>
    <row r="74" spans="1:29" ht="11.1" customHeight="1">
      <c r="A74" s="87">
        <v>5</v>
      </c>
      <c r="B74" s="124" t="s">
        <v>49</v>
      </c>
      <c r="C74" s="90" t="s">
        <v>78</v>
      </c>
      <c r="D74" s="258" t="s">
        <v>381</v>
      </c>
      <c r="E74" s="96" t="s">
        <v>381</v>
      </c>
      <c r="F74" s="96" t="s">
        <v>381</v>
      </c>
      <c r="G74" s="96" t="s">
        <v>381</v>
      </c>
      <c r="H74" s="96" t="s">
        <v>381</v>
      </c>
      <c r="I74" s="165" t="s">
        <v>381</v>
      </c>
      <c r="J74" s="95"/>
      <c r="K74" s="96"/>
      <c r="L74" s="66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2"/>
    </row>
    <row r="75" spans="1:29" ht="11.1" customHeight="1">
      <c r="A75" s="87">
        <v>6</v>
      </c>
      <c r="B75" s="124" t="s">
        <v>96</v>
      </c>
      <c r="C75" s="90" t="s">
        <v>78</v>
      </c>
      <c r="D75" s="258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165" t="s">
        <v>381</v>
      </c>
      <c r="J75" s="95"/>
      <c r="K75" s="96"/>
      <c r="L75" s="66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2"/>
    </row>
    <row r="76" spans="1:29" ht="11.1" customHeight="1">
      <c r="A76" s="87">
        <v>7</v>
      </c>
      <c r="B76" s="124" t="s">
        <v>50</v>
      </c>
      <c r="C76" s="90" t="s">
        <v>78</v>
      </c>
      <c r="D76" s="250"/>
      <c r="E76" s="68"/>
      <c r="F76" s="68"/>
      <c r="G76" s="68"/>
      <c r="H76" s="68"/>
      <c r="I76" s="155"/>
      <c r="J76" s="66"/>
      <c r="K76" s="68"/>
      <c r="L76" s="66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2"/>
    </row>
    <row r="77" spans="1:29" ht="11.1" customHeight="1">
      <c r="A77" s="87">
        <v>8</v>
      </c>
      <c r="B77" s="124" t="s">
        <v>51</v>
      </c>
      <c r="C77" s="90" t="s">
        <v>78</v>
      </c>
      <c r="D77" s="250"/>
      <c r="E77" s="68"/>
      <c r="F77" s="68"/>
      <c r="G77" s="68"/>
      <c r="H77" s="68"/>
      <c r="I77" s="155"/>
      <c r="J77" s="66"/>
      <c r="K77" s="68"/>
      <c r="L77" s="66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2"/>
    </row>
    <row r="78" spans="1:29" ht="11.1" customHeight="1">
      <c r="A78" s="87">
        <v>9</v>
      </c>
      <c r="B78" s="124" t="s">
        <v>52</v>
      </c>
      <c r="C78" s="90" t="s">
        <v>78</v>
      </c>
      <c r="D78" s="258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165" t="s">
        <v>381</v>
      </c>
      <c r="J78" s="95"/>
      <c r="K78" s="96"/>
      <c r="L78" s="66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2"/>
    </row>
    <row r="79" spans="1:29" ht="11.1" customHeight="1">
      <c r="A79" s="87">
        <v>10</v>
      </c>
      <c r="B79" s="124" t="s">
        <v>53</v>
      </c>
      <c r="C79" s="90" t="s">
        <v>78</v>
      </c>
      <c r="D79" s="258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165" t="s">
        <v>381</v>
      </c>
      <c r="J79" s="95"/>
      <c r="K79" s="96"/>
      <c r="L79" s="66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2"/>
    </row>
    <row r="80" spans="1:29" ht="11.1" customHeight="1">
      <c r="A80" s="87">
        <v>11</v>
      </c>
      <c r="B80" s="124" t="s">
        <v>94</v>
      </c>
      <c r="C80" s="103" t="s">
        <v>90</v>
      </c>
      <c r="D80" s="251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126" t="s">
        <v>381</v>
      </c>
      <c r="J80" s="69"/>
      <c r="K80" s="70"/>
      <c r="L80" s="66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2"/>
    </row>
    <row r="81" spans="1:29" ht="11.1" customHeight="1">
      <c r="A81" s="87">
        <v>12</v>
      </c>
      <c r="B81" s="124" t="s">
        <v>54</v>
      </c>
      <c r="C81" s="90" t="s">
        <v>78</v>
      </c>
      <c r="D81" s="251">
        <v>0.8</v>
      </c>
      <c r="E81" s="70">
        <v>0.6</v>
      </c>
      <c r="F81" s="70">
        <v>0.8</v>
      </c>
      <c r="G81" s="70">
        <v>0.6</v>
      </c>
      <c r="H81" s="70">
        <v>0.6</v>
      </c>
      <c r="I81" s="126">
        <v>0.6</v>
      </c>
      <c r="J81" s="69"/>
      <c r="K81" s="70"/>
      <c r="L81" s="66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2"/>
    </row>
    <row r="82" spans="1:29" ht="11.1" customHeight="1">
      <c r="A82" s="87">
        <v>13</v>
      </c>
      <c r="B82" s="124" t="s">
        <v>64</v>
      </c>
      <c r="C82" s="90" t="s">
        <v>78</v>
      </c>
      <c r="D82" s="251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126" t="s">
        <v>381</v>
      </c>
      <c r="J82" s="69"/>
      <c r="K82" s="70"/>
      <c r="L82" s="66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2"/>
    </row>
    <row r="83" spans="1:29" ht="11.1" customHeight="1">
      <c r="A83" s="87">
        <v>14</v>
      </c>
      <c r="B83" s="124" t="s">
        <v>65</v>
      </c>
      <c r="C83" s="90" t="s">
        <v>78</v>
      </c>
      <c r="D83" s="258" t="s">
        <v>381</v>
      </c>
      <c r="E83" s="96" t="s">
        <v>381</v>
      </c>
      <c r="F83" s="96" t="s">
        <v>381</v>
      </c>
      <c r="G83" s="96" t="s">
        <v>381</v>
      </c>
      <c r="H83" s="96">
        <v>1E-3</v>
      </c>
      <c r="I83" s="165" t="s">
        <v>381</v>
      </c>
      <c r="J83" s="95"/>
      <c r="K83" s="96"/>
      <c r="L83" s="66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2"/>
    </row>
    <row r="84" spans="1:29" ht="11.1" customHeight="1">
      <c r="A84" s="87">
        <v>15</v>
      </c>
      <c r="B84" s="124" t="s">
        <v>55</v>
      </c>
      <c r="C84" s="90" t="s">
        <v>78</v>
      </c>
      <c r="D84" s="251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126" t="s">
        <v>381</v>
      </c>
      <c r="J84" s="69"/>
      <c r="K84" s="70"/>
      <c r="L84" s="66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2"/>
    </row>
    <row r="85" spans="1:29" ht="11.1" customHeight="1">
      <c r="A85" s="87">
        <v>16</v>
      </c>
      <c r="B85" s="124" t="s">
        <v>95</v>
      </c>
      <c r="C85" s="90" t="s">
        <v>78</v>
      </c>
      <c r="D85" s="258" t="s">
        <v>381</v>
      </c>
      <c r="E85" s="96" t="s">
        <v>381</v>
      </c>
      <c r="F85" s="96" t="s">
        <v>381</v>
      </c>
      <c r="G85" s="96" t="s">
        <v>381</v>
      </c>
      <c r="H85" s="96" t="s">
        <v>381</v>
      </c>
      <c r="I85" s="165" t="s">
        <v>381</v>
      </c>
      <c r="J85" s="95"/>
      <c r="K85" s="96"/>
      <c r="L85" s="66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2"/>
    </row>
    <row r="86" spans="1:29" ht="11.1" customHeight="1">
      <c r="A86" s="87">
        <v>17</v>
      </c>
      <c r="B86" s="124" t="s">
        <v>66</v>
      </c>
      <c r="C86" s="90" t="s">
        <v>78</v>
      </c>
      <c r="D86" s="258" t="s">
        <v>381</v>
      </c>
      <c r="E86" s="96" t="s">
        <v>381</v>
      </c>
      <c r="F86" s="96" t="s">
        <v>381</v>
      </c>
      <c r="G86" s="96" t="s">
        <v>381</v>
      </c>
      <c r="H86" s="96" t="s">
        <v>381</v>
      </c>
      <c r="I86" s="165" t="s">
        <v>381</v>
      </c>
      <c r="J86" s="95"/>
      <c r="K86" s="96"/>
      <c r="L86" s="66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2"/>
    </row>
    <row r="87" spans="1:29" ht="11.1" customHeight="1">
      <c r="A87" s="87">
        <v>18</v>
      </c>
      <c r="B87" s="124" t="s">
        <v>67</v>
      </c>
      <c r="C87" s="90" t="s">
        <v>78</v>
      </c>
      <c r="D87" s="251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126" t="s">
        <v>381</v>
      </c>
      <c r="J87" s="69"/>
      <c r="K87" s="70"/>
      <c r="L87" s="66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2"/>
    </row>
    <row r="88" spans="1:29" ht="11.1" customHeight="1">
      <c r="A88" s="87">
        <v>19</v>
      </c>
      <c r="B88" s="124" t="s">
        <v>98</v>
      </c>
      <c r="C88" s="103" t="s">
        <v>90</v>
      </c>
      <c r="D88" s="250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155" t="s">
        <v>381</v>
      </c>
      <c r="J88" s="66"/>
      <c r="K88" s="68"/>
      <c r="L88" s="66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2"/>
    </row>
    <row r="89" spans="1:29" ht="11.1" customHeight="1">
      <c r="A89" s="87">
        <v>20</v>
      </c>
      <c r="B89" s="124" t="s">
        <v>56</v>
      </c>
      <c r="C89" s="90" t="s">
        <v>78</v>
      </c>
      <c r="D89" s="250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155" t="s">
        <v>381</v>
      </c>
      <c r="J89" s="66"/>
      <c r="K89" s="68"/>
      <c r="L89" s="66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2"/>
    </row>
    <row r="90" spans="1:29" ht="11.1" customHeight="1">
      <c r="A90" s="87">
        <v>21</v>
      </c>
      <c r="B90" s="124" t="s">
        <v>43</v>
      </c>
      <c r="C90" s="127" t="s">
        <v>91</v>
      </c>
      <c r="D90" s="251" t="s">
        <v>410</v>
      </c>
      <c r="E90" s="70" t="s">
        <v>410</v>
      </c>
      <c r="F90" s="70" t="s">
        <v>410</v>
      </c>
      <c r="G90" s="70" t="s">
        <v>410</v>
      </c>
      <c r="H90" s="70" t="s">
        <v>410</v>
      </c>
      <c r="I90" s="126" t="s">
        <v>410</v>
      </c>
      <c r="J90" s="69"/>
      <c r="K90" s="70"/>
      <c r="L90" s="66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2"/>
    </row>
    <row r="91" spans="1:29" ht="11.1" customHeight="1">
      <c r="A91" s="87">
        <v>22</v>
      </c>
      <c r="B91" s="124" t="s">
        <v>103</v>
      </c>
      <c r="C91" s="103" t="s">
        <v>90</v>
      </c>
      <c r="D91" s="251">
        <v>6.9</v>
      </c>
      <c r="E91" s="70">
        <v>7</v>
      </c>
      <c r="F91" s="70">
        <v>7.2</v>
      </c>
      <c r="G91" s="70">
        <v>7.2</v>
      </c>
      <c r="H91" s="70">
        <v>7.3</v>
      </c>
      <c r="I91" s="126">
        <v>7.1</v>
      </c>
      <c r="J91" s="69"/>
      <c r="K91" s="70"/>
      <c r="L91" s="66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2"/>
    </row>
    <row r="92" spans="1:29" ht="11.1" customHeight="1">
      <c r="A92" s="87">
        <v>23</v>
      </c>
      <c r="B92" s="124" t="s">
        <v>175</v>
      </c>
      <c r="C92" s="103" t="s">
        <v>90</v>
      </c>
      <c r="D92" s="251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126" t="s">
        <v>381</v>
      </c>
      <c r="J92" s="69"/>
      <c r="K92" s="70"/>
      <c r="L92" s="66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2"/>
    </row>
    <row r="93" spans="1:29" ht="11.1" customHeight="1">
      <c r="A93" s="87">
        <v>24</v>
      </c>
      <c r="B93" s="128" t="s">
        <v>58</v>
      </c>
      <c r="C93" s="129" t="s">
        <v>92</v>
      </c>
      <c r="D93" s="250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155" t="s">
        <v>381</v>
      </c>
      <c r="J93" s="66"/>
      <c r="K93" s="68"/>
      <c r="L93" s="66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2"/>
    </row>
    <row r="94" spans="1:29" ht="11.1" customHeight="1">
      <c r="A94" s="87">
        <v>25</v>
      </c>
      <c r="B94" s="124" t="s">
        <v>104</v>
      </c>
      <c r="C94" s="90" t="s">
        <v>78</v>
      </c>
      <c r="D94" s="258" t="s">
        <v>381</v>
      </c>
      <c r="E94" s="96" t="s">
        <v>381</v>
      </c>
      <c r="F94" s="96" t="s">
        <v>381</v>
      </c>
      <c r="G94" s="96" t="s">
        <v>381</v>
      </c>
      <c r="H94" s="96" t="s">
        <v>381</v>
      </c>
      <c r="I94" s="165" t="s">
        <v>381</v>
      </c>
      <c r="J94" s="95"/>
      <c r="K94" s="96"/>
      <c r="L94" s="66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2"/>
    </row>
    <row r="95" spans="1:29" ht="11.1" customHeight="1">
      <c r="A95" s="87">
        <v>26</v>
      </c>
      <c r="B95" s="158" t="s">
        <v>68</v>
      </c>
      <c r="C95" s="90" t="s">
        <v>78</v>
      </c>
      <c r="D95" s="259" t="s">
        <v>381</v>
      </c>
      <c r="E95" s="98" t="s">
        <v>381</v>
      </c>
      <c r="F95" s="98" t="s">
        <v>381</v>
      </c>
      <c r="G95" s="98" t="s">
        <v>381</v>
      </c>
      <c r="H95" s="98" t="s">
        <v>403</v>
      </c>
      <c r="I95" s="166" t="s">
        <v>381</v>
      </c>
      <c r="J95" s="97"/>
      <c r="K95" s="98"/>
      <c r="L95" s="66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2"/>
    </row>
    <row r="96" spans="1:29" ht="11.1" customHeight="1" thickBot="1">
      <c r="A96" s="132">
        <v>27</v>
      </c>
      <c r="B96" s="133" t="s">
        <v>176</v>
      </c>
      <c r="C96" s="107" t="s">
        <v>360</v>
      </c>
      <c r="D96" s="264" t="s">
        <v>381</v>
      </c>
      <c r="E96" s="180" t="s">
        <v>381</v>
      </c>
      <c r="F96" s="180" t="s">
        <v>381</v>
      </c>
      <c r="G96" s="180" t="s">
        <v>381</v>
      </c>
      <c r="H96" s="180" t="s">
        <v>381</v>
      </c>
      <c r="I96" s="181" t="s">
        <v>381</v>
      </c>
      <c r="J96" s="182"/>
      <c r="K96" s="180"/>
      <c r="L96" s="101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83"/>
    </row>
    <row r="97" spans="1:29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2"/>
    </row>
    <row r="98" spans="1:29" ht="11.1" customHeight="1">
      <c r="A98" s="82">
        <v>1</v>
      </c>
      <c r="B98" s="137" t="s">
        <v>178</v>
      </c>
      <c r="C98" s="159" t="s">
        <v>60</v>
      </c>
      <c r="D98" s="265" t="s">
        <v>381</v>
      </c>
      <c r="E98" s="266" t="s">
        <v>381</v>
      </c>
      <c r="F98" s="266" t="s">
        <v>381</v>
      </c>
      <c r="G98" s="266" t="s">
        <v>381</v>
      </c>
      <c r="H98" s="266" t="s">
        <v>381</v>
      </c>
      <c r="I98" s="267" t="s">
        <v>381</v>
      </c>
      <c r="J98" s="139"/>
      <c r="K98" s="140"/>
      <c r="L98" s="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71"/>
    </row>
    <row r="99" spans="1:29" ht="11.1" customHeight="1">
      <c r="A99" s="87">
        <v>2</v>
      </c>
      <c r="B99" s="141" t="s">
        <v>179</v>
      </c>
      <c r="C99" s="160" t="s">
        <v>60</v>
      </c>
      <c r="D99" s="251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126" t="s">
        <v>381</v>
      </c>
      <c r="J99" s="69"/>
      <c r="K99" s="70"/>
      <c r="L99" s="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71"/>
    </row>
    <row r="100" spans="1:29" ht="11.1" customHeight="1">
      <c r="A100" s="87">
        <v>3</v>
      </c>
      <c r="B100" s="141" t="s">
        <v>59</v>
      </c>
      <c r="C100" s="160" t="s">
        <v>362</v>
      </c>
      <c r="D100" s="251">
        <v>3</v>
      </c>
      <c r="E100" s="70">
        <v>3.2</v>
      </c>
      <c r="F100" s="70">
        <v>2.5</v>
      </c>
      <c r="G100" s="70">
        <v>2.5</v>
      </c>
      <c r="H100" s="70">
        <v>4.4000000000000004</v>
      </c>
      <c r="I100" s="126">
        <v>4.4000000000000004</v>
      </c>
      <c r="J100" s="69"/>
      <c r="K100" s="70"/>
      <c r="L100" s="66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71"/>
    </row>
    <row r="101" spans="1:29" ht="11.1" customHeight="1">
      <c r="A101" s="87">
        <v>4</v>
      </c>
      <c r="B101" s="141" t="s">
        <v>219</v>
      </c>
      <c r="C101" s="160" t="s">
        <v>360</v>
      </c>
      <c r="D101" s="259">
        <v>0.09</v>
      </c>
      <c r="E101" s="98">
        <v>0.08</v>
      </c>
      <c r="F101" s="98">
        <v>0.16</v>
      </c>
      <c r="G101" s="98">
        <v>0.16</v>
      </c>
      <c r="H101" s="98">
        <v>0.25</v>
      </c>
      <c r="I101" s="166">
        <v>0.25</v>
      </c>
      <c r="J101" s="97"/>
      <c r="K101" s="98"/>
      <c r="L101" s="66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71"/>
    </row>
    <row r="102" spans="1:29" ht="11.1" customHeight="1">
      <c r="A102" s="87">
        <v>5</v>
      </c>
      <c r="B102" s="146" t="s">
        <v>177</v>
      </c>
      <c r="C102" s="127" t="s">
        <v>60</v>
      </c>
      <c r="D102" s="250"/>
      <c r="E102" s="68"/>
      <c r="F102" s="68"/>
      <c r="G102" s="68"/>
      <c r="H102" s="68"/>
      <c r="I102" s="155"/>
      <c r="J102" s="66"/>
      <c r="K102" s="68"/>
      <c r="L102" s="66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2"/>
    </row>
    <row r="103" spans="1:29" ht="11.1" customHeight="1">
      <c r="A103" s="87">
        <v>6</v>
      </c>
      <c r="B103" s="161" t="s">
        <v>69</v>
      </c>
      <c r="C103" s="127" t="s">
        <v>60</v>
      </c>
      <c r="D103" s="250"/>
      <c r="E103" s="68"/>
      <c r="F103" s="68"/>
      <c r="G103" s="68"/>
      <c r="H103" s="68"/>
      <c r="I103" s="155"/>
      <c r="J103" s="66"/>
      <c r="K103" s="68"/>
      <c r="L103" s="66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2"/>
    </row>
    <row r="104" spans="1:29" ht="11.1" customHeight="1">
      <c r="A104" s="87">
        <v>7</v>
      </c>
      <c r="B104" s="146" t="s">
        <v>70</v>
      </c>
      <c r="C104" s="127" t="s">
        <v>60</v>
      </c>
      <c r="D104" s="250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155" t="s">
        <v>381</v>
      </c>
      <c r="J104" s="66"/>
      <c r="K104" s="68"/>
      <c r="L104" s="66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2"/>
    </row>
    <row r="105" spans="1:29" ht="11.1" customHeight="1" thickBot="1">
      <c r="A105" s="105">
        <v>8</v>
      </c>
      <c r="B105" s="147" t="s">
        <v>71</v>
      </c>
      <c r="C105" s="148" t="s">
        <v>60</v>
      </c>
      <c r="D105" s="268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69" t="s">
        <v>381</v>
      </c>
      <c r="J105" s="149"/>
      <c r="K105" s="110"/>
      <c r="L105" s="66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2"/>
    </row>
    <row r="106" spans="1:29" ht="11.1" customHeight="1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9" ht="11.1" customHeight="1"/>
    <row r="108" spans="1:29" ht="11.1" customHeight="1"/>
    <row r="109" spans="1:29" ht="11.1" customHeight="1"/>
    <row r="110" spans="1:29" ht="11.1" customHeight="1"/>
    <row r="111" spans="1:29" ht="11.1" customHeight="1"/>
    <row r="112" spans="1:2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29" ht="11.1" customHeight="1" thickBot="1"/>
    <row r="130" spans="1:29" ht="11.1" customHeight="1" thickTop="1">
      <c r="A130" s="186">
        <v>45962</v>
      </c>
      <c r="B130" s="186"/>
      <c r="C130" s="187">
        <v>46054</v>
      </c>
      <c r="D130" s="187"/>
      <c r="E130" s="150"/>
      <c r="F130" s="113"/>
      <c r="G130" s="113"/>
      <c r="H130" s="113"/>
      <c r="I130" s="113"/>
      <c r="J130" s="113"/>
      <c r="K130" s="113"/>
      <c r="L130" s="114"/>
      <c r="M130" s="66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115"/>
    </row>
  </sheetData>
  <mergeCells count="22">
    <mergeCell ref="K4:K5"/>
    <mergeCell ref="J6:J7"/>
    <mergeCell ref="K6:K7"/>
    <mergeCell ref="E6:E7"/>
    <mergeCell ref="I4:I5"/>
    <mergeCell ref="H4:H5"/>
    <mergeCell ref="G4:G5"/>
    <mergeCell ref="E4:E5"/>
    <mergeCell ref="F4:F5"/>
    <mergeCell ref="A130:B130"/>
    <mergeCell ref="C130:D130"/>
    <mergeCell ref="J4:J5"/>
    <mergeCell ref="A2:B2"/>
    <mergeCell ref="C2:D2"/>
    <mergeCell ref="A68:B68"/>
    <mergeCell ref="C68:D68"/>
    <mergeCell ref="D4:D5"/>
    <mergeCell ref="I6:I7"/>
    <mergeCell ref="F6:F7"/>
    <mergeCell ref="H6:H7"/>
    <mergeCell ref="G6:G7"/>
    <mergeCell ref="D6:D7"/>
  </mergeCells>
  <phoneticPr fontId="2"/>
  <conditionalFormatting sqref="D17:E17 G17:K17">
    <cfRule type="beginsWith" dxfId="60" priority="1494" operator="beginsWith" text="検出">
      <formula>LEFT(D17,LEN("検出"))="検出"</formula>
    </cfRule>
  </conditionalFormatting>
  <conditionalFormatting sqref="D64:E64 G64:I64">
    <cfRule type="notContainsText" dxfId="59" priority="1797" operator="notContains" text="異常なし">
      <formula>ISERROR(SEARCH("異常なし",D64))</formula>
    </cfRule>
  </conditionalFormatting>
  <conditionalFormatting sqref="D104:E105 G104:K105">
    <cfRule type="beginsWith" dxfId="58" priority="1493" operator="beginsWith" text="検出">
      <formula>LEFT(D104,LEN("検出"))="検出"</formula>
    </cfRule>
  </conditionalFormatting>
  <conditionalFormatting sqref="D16:I105">
    <cfRule type="containsBlanks" dxfId="57" priority="4">
      <formula>LEN(TRIM(D16))=0</formula>
    </cfRule>
    <cfRule type="endsWith" dxfId="56" priority="38" operator="endsWith" text="未満">
      <formula>RIGHT(D16,LEN("未満"))="未満"</formula>
    </cfRule>
  </conditionalFormatting>
  <conditionalFormatting sqref="D54:I54 D21:K22 D33:K35 D41:K42 D46:K53 D55:K61 D65:K66">
    <cfRule type="cellIs" dxfId="55" priority="2045" operator="greaterThan">
      <formula>#REF!</formula>
    </cfRule>
    <cfRule type="cellIs" dxfId="54" priority="2046" operator="greaterThan">
      <formula>#REF!</formula>
    </cfRule>
  </conditionalFormatting>
  <conditionalFormatting sqref="D62:I62">
    <cfRule type="cellIs" dxfId="53" priority="2047" operator="notBetween">
      <formula>#REF!</formula>
      <formula>#REF!</formula>
    </cfRule>
    <cfRule type="cellIs" dxfId="52" priority="2048" operator="greaterThan">
      <formula>#REF!</formula>
    </cfRule>
  </conditionalFormatting>
  <conditionalFormatting sqref="D70:I75 D78:I81 D83:I88 D90:I95">
    <cfRule type="cellIs" dxfId="51" priority="2049" operator="greaterThan">
      <formula>#REF!</formula>
    </cfRule>
  </conditionalFormatting>
  <conditionalFormatting sqref="D72:I72 D78:I79">
    <cfRule type="cellIs" dxfId="50" priority="2050" operator="greaterThan">
      <formula>#REF!</formula>
    </cfRule>
  </conditionalFormatting>
  <conditionalFormatting sqref="D82:I82">
    <cfRule type="cellIs" dxfId="49" priority="2053" operator="notBetween">
      <formula>#REF!</formula>
      <formula>#REF!</formula>
    </cfRule>
  </conditionalFormatting>
  <conditionalFormatting sqref="D89:I89">
    <cfRule type="cellIs" dxfId="48" priority="2055" operator="notBetween">
      <formula>#REF!</formula>
      <formula>#REF!</formula>
    </cfRule>
  </conditionalFormatting>
  <conditionalFormatting sqref="D96:I96">
    <cfRule type="cellIs" dxfId="47" priority="2057" operator="greaterThan">
      <formula>#REF!</formula>
    </cfRule>
  </conditionalFormatting>
  <conditionalFormatting sqref="D63:I63">
    <cfRule type="containsText" dxfId="46" priority="136" operator="containsText" text="あり">
      <formula>NOT(ISERROR(SEARCH("あり",D63)))</formula>
    </cfRule>
  </conditionalFormatting>
  <conditionalFormatting sqref="D64:I64">
    <cfRule type="expression" dxfId="45" priority="1">
      <formula>D$64=""</formula>
    </cfRule>
  </conditionalFormatting>
  <conditionalFormatting sqref="D16:K16">
    <cfRule type="cellIs" dxfId="44" priority="2041" operator="greaterThan">
      <formula>#REF!</formula>
    </cfRule>
    <cfRule type="cellIs" dxfId="43" priority="2042" operator="greaterThan">
      <formula>#REF!</formula>
    </cfRule>
  </conditionalFormatting>
  <conditionalFormatting sqref="D18:K18">
    <cfRule type="containsText" dxfId="42" priority="2058" operator="containsText" text="0.0003未満">
      <formula>NOT(ISERROR(SEARCH("0.0003未満",D18)))</formula>
    </cfRule>
    <cfRule type="cellIs" dxfId="41" priority="2059" operator="greaterThan">
      <formula>#REF!</formula>
    </cfRule>
    <cfRule type="cellIs" dxfId="40" priority="2060" operator="greaterThan">
      <formula>#REF!</formula>
    </cfRule>
  </conditionalFormatting>
  <conditionalFormatting sqref="D19:K19">
    <cfRule type="containsText" dxfId="39" priority="2061" operator="containsText" text="0.00005未満">
      <formula>NOT(ISERROR(SEARCH("0.00005未満",D19)))</formula>
    </cfRule>
    <cfRule type="cellIs" dxfId="38" priority="2062" operator="greaterThan">
      <formula>#REF!</formula>
    </cfRule>
    <cfRule type="cellIs" dxfId="37" priority="2063" operator="greaterThan">
      <formula>#REF!</formula>
    </cfRule>
  </conditionalFormatting>
  <conditionalFormatting sqref="D20:K20">
    <cfRule type="cellIs" dxfId="36" priority="2064" operator="greaterThan">
      <formula>#REF!</formula>
    </cfRule>
    <cfRule type="cellIs" dxfId="35" priority="2065" operator="greaterThan">
      <formula>#REF!</formula>
    </cfRule>
  </conditionalFormatting>
  <conditionalFormatting sqref="D20:K22 D32:K35 D40:K42">
    <cfRule type="containsText" dxfId="34" priority="12" operator="containsText" text="0.001未満">
      <formula>NOT(ISERROR(SEARCH("0.001未満",D20)))</formula>
    </cfRule>
  </conditionalFormatting>
  <conditionalFormatting sqref="D23:K23">
    <cfRule type="containsText" dxfId="33" priority="2068" operator="containsText" text="0.005未満">
      <formula>NOT(ISERROR(SEARCH("0.005未満",D23)))</formula>
    </cfRule>
    <cfRule type="cellIs" dxfId="32" priority="2069" operator="greaterThan">
      <formula>#REF!</formula>
    </cfRule>
    <cfRule type="cellIs" dxfId="31" priority="2070" operator="greaterThan">
      <formula>#REF!</formula>
    </cfRule>
  </conditionalFormatting>
  <conditionalFormatting sqref="D24:K24 D31:K31">
    <cfRule type="containsText" dxfId="30" priority="2071" operator="containsText" text="0.004未満">
      <formula>NOT(ISERROR(SEARCH("0.004未満",D24)))</formula>
    </cfRule>
    <cfRule type="cellIs" dxfId="29" priority="2072" operator="greaterThan">
      <formula>#REF!</formula>
    </cfRule>
    <cfRule type="cellIs" dxfId="28" priority="2073" operator="greaterThan">
      <formula>#REF!</formula>
    </cfRule>
  </conditionalFormatting>
  <conditionalFormatting sqref="D25:K25 D30:K30 D38:K38 D44:K44">
    <cfRule type="containsText" dxfId="27" priority="2074" operator="containsText" text="0.001未満">
      <formula>NOT(ISERROR(SEARCH("0.001未満",D25)))</formula>
    </cfRule>
    <cfRule type="cellIs" dxfId="26" priority="2075" operator="greaterThan">
      <formula>#REF!</formula>
    </cfRule>
    <cfRule type="cellIs" dxfId="25" priority="2076" operator="greaterThan">
      <formula>#REF!</formula>
    </cfRule>
  </conditionalFormatting>
  <conditionalFormatting sqref="D26:K26">
    <cfRule type="containsText" dxfId="24" priority="2077" operator="containsText" text="0.02未満">
      <formula>NOT(ISERROR(SEARCH("0.02未満",D26)))</formula>
    </cfRule>
    <cfRule type="cellIs" dxfId="23" priority="2078" operator="greaterThan">
      <formula>#REF!</formula>
    </cfRule>
    <cfRule type="cellIs" dxfId="22" priority="2079" operator="greaterThan">
      <formula>#REF!</formula>
    </cfRule>
  </conditionalFormatting>
  <conditionalFormatting sqref="D27:K27">
    <cfRule type="containsText" dxfId="21" priority="2080" operator="containsText" text="0.05未満">
      <formula>NOT(ISERROR(SEARCH("0.05未満",D27)))</formula>
    </cfRule>
    <cfRule type="cellIs" dxfId="20" priority="2081" operator="greaterThan">
      <formula>#REF!</formula>
    </cfRule>
    <cfRule type="cellIs" dxfId="19" priority="2082" operator="greaterThan">
      <formula>#REF!</formula>
    </cfRule>
  </conditionalFormatting>
  <conditionalFormatting sqref="D28:K28">
    <cfRule type="containsText" dxfId="18" priority="2083" operator="containsText" text="0.01未満">
      <formula>NOT(ISERROR(SEARCH("0.01未満",D28)))</formula>
    </cfRule>
    <cfRule type="cellIs" dxfId="17" priority="2084" operator="greaterThan">
      <formula>#REF!</formula>
    </cfRule>
    <cfRule type="cellIs" dxfId="16" priority="2085" operator="greaterThan">
      <formula>#REF!</formula>
    </cfRule>
  </conditionalFormatting>
  <conditionalFormatting sqref="D29:K29">
    <cfRule type="containsText" dxfId="15" priority="2086" operator="containsText" text="0.0002未満">
      <formula>NOT(ISERROR(SEARCH("0.0002未満",D29)))</formula>
    </cfRule>
    <cfRule type="cellIs" dxfId="14" priority="2087" operator="greaterThan">
      <formula>#REF!</formula>
    </cfRule>
    <cfRule type="cellIs" dxfId="13" priority="2088" operator="greaterThan">
      <formula>#REF!</formula>
    </cfRule>
  </conditionalFormatting>
  <conditionalFormatting sqref="D32:K32 D40:K40 D45:K45">
    <cfRule type="cellIs" dxfId="12" priority="2095" operator="greaterThan">
      <formula>#REF!</formula>
    </cfRule>
    <cfRule type="cellIs" dxfId="11" priority="2096" operator="greaterThan">
      <formula>#REF!</formula>
    </cfRule>
  </conditionalFormatting>
  <conditionalFormatting sqref="D36:K36">
    <cfRule type="containsText" dxfId="10" priority="2103" operator="containsText" text="0.05未満">
      <formula>NOT(ISERROR(SEARCH("0.05未満",D36)))</formula>
    </cfRule>
    <cfRule type="cellIs" dxfId="9" priority="2104" operator="greaterThan">
      <formula>#REF!</formula>
    </cfRule>
    <cfRule type="cellIs" dxfId="8" priority="2105" operator="greaterThan">
      <formula>#REF!</formula>
    </cfRule>
  </conditionalFormatting>
  <conditionalFormatting sqref="D37:K37 D39:K39 D43:K43">
    <cfRule type="containsText" dxfId="7" priority="2106" operator="containsText" text="0.002未満">
      <formula>NOT(ISERROR(SEARCH("0.002未満",D37)))</formula>
    </cfRule>
    <cfRule type="cellIs" dxfId="6" priority="2107" operator="greaterThan">
      <formula>#REF!</formula>
    </cfRule>
    <cfRule type="cellIs" dxfId="5" priority="2108" operator="greaterThan">
      <formula>#REF!</formula>
    </cfRule>
  </conditionalFormatting>
  <conditionalFormatting sqref="F17">
    <cfRule type="beginsWith" dxfId="4" priority="11" operator="beginsWith" text="検出">
      <formula>LEFT(F17,LEN("検出"))="検出"</formula>
    </cfRule>
  </conditionalFormatting>
  <conditionalFormatting sqref="F21">
    <cfRule type="containsText" dxfId="3" priority="6" operator="containsText" text="0.001未満">
      <formula>NOT(ISERROR(SEARCH("0.001未満",F21)))</formula>
    </cfRule>
  </conditionalFormatting>
  <conditionalFormatting sqref="F64">
    <cfRule type="notContainsText" dxfId="2" priority="5" operator="notContains" text="異常なし">
      <formula>ISERROR(SEARCH("異常なし",F64))</formula>
    </cfRule>
  </conditionalFormatting>
  <conditionalFormatting sqref="F104:F105">
    <cfRule type="beginsWith" dxfId="1" priority="7" operator="beginsWith" text="検出">
      <formula>LEFT(F104,LEN("検出"))="検出"</formula>
    </cfRule>
  </conditionalFormatting>
  <conditionalFormatting sqref="I21">
    <cfRule type="containsText" dxfId="0" priority="1299" operator="containsText" text="0.001未満">
      <formula>NOT(ISERROR(SEARCH("0.001未満",I21)))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38" t="s">
        <v>180</v>
      </c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41" t="s">
        <v>365</v>
      </c>
      <c r="AI3" s="178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42"/>
      <c r="AI4" s="178"/>
    </row>
    <row r="5" spans="1:35" ht="18.600000000000001" thickBot="1">
      <c r="A5" t="s">
        <v>184</v>
      </c>
      <c r="B5">
        <v>17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79">
        <f>INDEX(C41:AG41,MATCH(MAX(C41:AG41)+1,C41:AG41,1))</f>
        <v>12</v>
      </c>
      <c r="AI6" s="179">
        <f>AH6*1</f>
        <v>12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382</v>
      </c>
      <c r="D30" t="s">
        <v>383</v>
      </c>
      <c r="E30" t="s">
        <v>384</v>
      </c>
      <c r="F30" t="s">
        <v>384</v>
      </c>
      <c r="G30" t="s">
        <v>382</v>
      </c>
      <c r="H30" t="s">
        <v>382</v>
      </c>
      <c r="I30" t="s">
        <v>382</v>
      </c>
      <c r="J30" t="s">
        <v>385</v>
      </c>
      <c r="K30" t="s">
        <v>386</v>
      </c>
      <c r="L30" t="s">
        <v>383</v>
      </c>
      <c r="M30" t="s">
        <v>387</v>
      </c>
      <c r="N30" t="s">
        <v>384</v>
      </c>
      <c r="O30" t="s">
        <v>384</v>
      </c>
      <c r="P30" t="s">
        <v>386</v>
      </c>
      <c r="Q30" t="s">
        <v>382</v>
      </c>
      <c r="R30" t="s">
        <v>386</v>
      </c>
      <c r="S30" t="s">
        <v>386</v>
      </c>
      <c r="T30" t="s">
        <v>383</v>
      </c>
      <c r="U30" t="s">
        <v>384</v>
      </c>
      <c r="V30" t="s">
        <v>382</v>
      </c>
      <c r="W30" t="s">
        <v>386</v>
      </c>
      <c r="X30" t="s">
        <v>383</v>
      </c>
      <c r="Y30" t="s">
        <v>388</v>
      </c>
      <c r="Z30" t="s">
        <v>389</v>
      </c>
      <c r="AA30" t="s">
        <v>390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晴|曇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晴</v>
      </c>
      <c r="F37" s="2" t="str">
        <f t="shared" si="0"/>
        <v>晴</v>
      </c>
      <c r="G37" s="2" t="str">
        <f t="shared" si="0"/>
        <v>曇|晴</v>
      </c>
      <c r="H37" s="2" t="str">
        <f t="shared" si="0"/>
        <v>曇|晴</v>
      </c>
      <c r="I37" s="2" t="str">
        <f t="shared" si="0"/>
        <v>曇|晴</v>
      </c>
      <c r="J37" s="2" t="str">
        <f t="shared" si="0"/>
        <v>雪/晴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雨/晴</v>
      </c>
      <c r="N37" s="2" t="str">
        <f t="shared" si="0"/>
        <v>晴</v>
      </c>
      <c r="O37" s="2" t="str">
        <f t="shared" si="0"/>
        <v>晴</v>
      </c>
      <c r="P37" s="2" t="str">
        <f t="shared" si="0"/>
        <v>晴|曇</v>
      </c>
      <c r="Q37" s="2" t="str">
        <f t="shared" si="0"/>
        <v>曇|晴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曇|晴</v>
      </c>
      <c r="W37" s="2" t="str">
        <f t="shared" si="0"/>
        <v>晴|曇</v>
      </c>
      <c r="X37" s="2" t="str">
        <f t="shared" si="0"/>
        <v>晴/曇</v>
      </c>
      <c r="Y37" s="2" t="str">
        <f t="shared" si="0"/>
        <v>曇/晴</v>
      </c>
      <c r="Z37" s="2" t="str">
        <f t="shared" si="0"/>
        <v>曇/雨</v>
      </c>
      <c r="AA37" s="2" t="str">
        <f t="shared" si="0"/>
        <v>雨/曇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7"/>
      <c r="C41" s="2">
        <f>IF(C37="","",VLOOKUP(C37,変換!$B$31:$C$58,2,FALSE))</f>
        <v>20</v>
      </c>
      <c r="D41" s="2">
        <f>IF(D37="","",VLOOKUP(D37,変換!$B$31:$C$58,2,FALSE))</f>
        <v>5</v>
      </c>
      <c r="E41" s="2">
        <f>IF(E37="","",VLOOKUP(E37,変換!$B$31:$C$58,2,FALSE))</f>
        <v>1</v>
      </c>
      <c r="F41" s="2">
        <f>IF(F37="","",VLOOKUP(F37,変換!$B$31:$C$58,2,FALSE))</f>
        <v>1</v>
      </c>
      <c r="G41" s="2">
        <f>IF(G37="","",VLOOKUP(G37,変換!$B$31:$C$58,2,FALSE))</f>
        <v>20</v>
      </c>
      <c r="H41" s="2">
        <f>IF(H37="","",VLOOKUP(H37,変換!$B$31:$C$58,2,FALSE))</f>
        <v>20</v>
      </c>
      <c r="I41" s="2">
        <f>IF(I37="","",VLOOKUP(I37,変換!$B$31:$C$58,2,FALSE))</f>
        <v>20</v>
      </c>
      <c r="J41" s="2">
        <f>IF(J37="","",VLOOKUP(J37,変換!$B$31:$C$58,2,FALSE))</f>
        <v>14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11</v>
      </c>
      <c r="N41" s="2">
        <f>IF(N37="","",VLOOKUP(N37,変換!$B$31:$C$58,2,FALSE))</f>
        <v>1</v>
      </c>
      <c r="O41" s="2">
        <f>IF(O37="","",VLOOKUP(O37,変換!$B$31:$C$58,2,FALSE))</f>
        <v>1</v>
      </c>
      <c r="P41" s="2">
        <f>IF(P37="","",VLOOKUP(P37,変換!$B$31:$C$58,2,FALSE))</f>
        <v>17</v>
      </c>
      <c r="Q41" s="2">
        <f>IF(Q37="","",VLOOKUP(Q37,変換!$B$31:$C$58,2,FALSE))</f>
        <v>20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20</v>
      </c>
      <c r="W41" s="2">
        <f>IF(W37="","",VLOOKUP(W37,変換!$B$31:$C$58,2,FALSE))</f>
        <v>17</v>
      </c>
      <c r="X41" s="2">
        <f>IF(X37="","",VLOOKUP(X37,変換!$B$31:$C$58,2,FALSE))</f>
        <v>5</v>
      </c>
      <c r="Y41" s="2">
        <f>IF(Y37="","",VLOOKUP(Y37,変換!$B$31:$C$58,2,FALSE))</f>
        <v>8</v>
      </c>
      <c r="Z41" s="2">
        <f>IF(Z37="","",VLOOKUP(Z37,変換!$B$31:$C$58,2,FALSE))</f>
        <v>9</v>
      </c>
      <c r="AA41" s="2">
        <f>IF(AA37="","",VLOOKUP(AA37,変換!$B$31:$C$58,2,FALSE))</f>
        <v>12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43" t="s">
        <v>363</v>
      </c>
      <c r="B30" s="243"/>
      <c r="C30" s="243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46054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27"/>
      <c r="B2" s="227"/>
      <c r="C2" s="191"/>
      <c r="D2" s="191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28" t="s">
        <v>349</v>
      </c>
      <c r="E4" s="229"/>
      <c r="F4" s="232" t="s">
        <v>377</v>
      </c>
      <c r="G4" s="233"/>
      <c r="H4" s="221" t="s">
        <v>373</v>
      </c>
      <c r="I4" s="222"/>
      <c r="J4" s="221" t="s">
        <v>351</v>
      </c>
      <c r="K4" s="222"/>
      <c r="L4" s="221" t="s">
        <v>354</v>
      </c>
      <c r="M4" s="222"/>
      <c r="N4" s="221" t="s">
        <v>356</v>
      </c>
      <c r="O4" s="222"/>
      <c r="P4" s="232"/>
      <c r="Q4" s="236"/>
      <c r="R4" s="221"/>
      <c r="S4" s="222"/>
      <c r="T4" s="221"/>
      <c r="U4" s="222"/>
      <c r="V4" s="221"/>
      <c r="W4" s="222"/>
      <c r="X4" s="221"/>
      <c r="Y4" s="225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30"/>
      <c r="E5" s="231"/>
      <c r="F5" s="234"/>
      <c r="G5" s="235"/>
      <c r="H5" s="223"/>
      <c r="I5" s="224"/>
      <c r="J5" s="223"/>
      <c r="K5" s="224"/>
      <c r="L5" s="223"/>
      <c r="M5" s="224"/>
      <c r="N5" s="223"/>
      <c r="O5" s="224"/>
      <c r="P5" s="234"/>
      <c r="Q5" s="237"/>
      <c r="R5" s="223"/>
      <c r="S5" s="224"/>
      <c r="T5" s="223"/>
      <c r="U5" s="224"/>
      <c r="V5" s="223"/>
      <c r="W5" s="224"/>
      <c r="X5" s="223"/>
      <c r="Y5" s="226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00"/>
      <c r="E6" s="43"/>
      <c r="F6" s="202"/>
      <c r="G6" s="44"/>
      <c r="H6" s="196"/>
      <c r="I6" s="43"/>
      <c r="J6" s="196"/>
      <c r="K6" s="43"/>
      <c r="L6" s="198"/>
      <c r="M6" s="43"/>
      <c r="N6" s="196"/>
      <c r="O6" s="43"/>
      <c r="P6" s="198"/>
      <c r="Q6" s="43"/>
      <c r="R6" s="196"/>
      <c r="S6" s="43"/>
      <c r="T6" s="210"/>
      <c r="U6" s="43"/>
      <c r="V6" s="208"/>
      <c r="W6" s="43"/>
      <c r="X6" s="208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01"/>
      <c r="E7" s="48" t="s">
        <v>124</v>
      </c>
      <c r="F7" s="203"/>
      <c r="G7" s="49" t="s">
        <v>124</v>
      </c>
      <c r="H7" s="197"/>
      <c r="I7" s="48" t="s">
        <v>124</v>
      </c>
      <c r="J7" s="197"/>
      <c r="K7" s="48" t="s">
        <v>124</v>
      </c>
      <c r="L7" s="199"/>
      <c r="M7" s="48" t="s">
        <v>124</v>
      </c>
      <c r="N7" s="197"/>
      <c r="O7" s="48" t="s">
        <v>124</v>
      </c>
      <c r="P7" s="199"/>
      <c r="Q7" s="48" t="s">
        <v>124</v>
      </c>
      <c r="R7" s="197"/>
      <c r="S7" s="48" t="s">
        <v>124</v>
      </c>
      <c r="T7" s="211"/>
      <c r="U7" s="48" t="s">
        <v>124</v>
      </c>
      <c r="V7" s="209"/>
      <c r="W7" s="48" t="s">
        <v>124</v>
      </c>
      <c r="X7" s="209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20260202</v>
      </c>
      <c r="E9" s="59" t="str">
        <f>IF(手入力!C3="",REPLACE(D9,5,0,"/"),REPLACE(手入力!C3,5,0,"/"))</f>
        <v>2026/0202</v>
      </c>
      <c r="F9" s="58">
        <v>20260202</v>
      </c>
      <c r="G9" s="59" t="str">
        <f>IF(手入力!D3="",REPLACE(F9,5,0,"/"),REPLACE(手入力!D3,5,0,"/"))</f>
        <v>2026/0202</v>
      </c>
      <c r="H9" s="58">
        <v>20260202</v>
      </c>
      <c r="I9" s="59" t="str">
        <f>IF(手入力!E3="",REPLACE(H9,5,0,"/"),REPLACE(手入力!E3,5,0,"/"))</f>
        <v>2026/0202</v>
      </c>
      <c r="J9" s="58">
        <v>20260202</v>
      </c>
      <c r="K9" s="59" t="str">
        <f>IF(手入力!F3="",REPLACE(J9,5,0,"/"),REPLACE(手入力!F3,5,0,"/"))</f>
        <v>2026/0202</v>
      </c>
      <c r="L9" s="58">
        <v>20260202</v>
      </c>
      <c r="M9" s="59" t="str">
        <f>IF(手入力!G3="",REPLACE(L9,5,0,"/"),REPLACE(手入力!G3,5,0,"/"))</f>
        <v>2026/0202</v>
      </c>
      <c r="N9" s="58">
        <v>20260202</v>
      </c>
      <c r="O9" s="59" t="str">
        <f>IF(手入力!H3="",REPLACE(N9,5,0,"/"),REPLACE(手入力!H3,5,0,"/"))</f>
        <v>2026/0202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1023</v>
      </c>
      <c r="E10" s="67" t="str">
        <f>TEXT(D10,"0000")</f>
        <v>1023</v>
      </c>
      <c r="F10" s="68">
        <v>1046</v>
      </c>
      <c r="G10" s="67" t="str">
        <f>TEXT(F10,"0000")</f>
        <v>1046</v>
      </c>
      <c r="H10" s="68">
        <v>955</v>
      </c>
      <c r="I10" s="67" t="str">
        <f>TEXT(H10,"0000")</f>
        <v>0955</v>
      </c>
      <c r="J10" s="68">
        <v>1200</v>
      </c>
      <c r="K10" s="67" t="str">
        <f>TEXT(J10,"0000")</f>
        <v>1200</v>
      </c>
      <c r="L10" s="68">
        <v>1125</v>
      </c>
      <c r="M10" s="67" t="str">
        <f>TEXT(L10,"0000")</f>
        <v>1125</v>
      </c>
      <c r="N10" s="68">
        <v>1111</v>
      </c>
      <c r="O10" s="67" t="str">
        <f>TEXT(N10,"0000")</f>
        <v>1111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曇|晴</v>
      </c>
      <c r="E11" s="68">
        <f>IF(E9=0,"",(RIGHT(E9,2))-1)</f>
        <v>1</v>
      </c>
      <c r="F11" s="68" t="str">
        <f>IF(F$9=0,"",HLOOKUP(G11,天気タグ!$B$3:$AG$39,35))</f>
        <v>曇|晴</v>
      </c>
      <c r="G11" s="68">
        <f>IF(G9=0,"",(RIGHT(G9,2))-1)</f>
        <v>1</v>
      </c>
      <c r="H11" s="68" t="str">
        <f>IF(H$9=0,"",HLOOKUP(I11,天気タグ!$B$3:$AG$39,35))</f>
        <v>曇|晴</v>
      </c>
      <c r="I11" s="68">
        <f>IF(I9=0,"",(RIGHT(I9,2))-1)</f>
        <v>1</v>
      </c>
      <c r="J11" s="68" t="str">
        <f>IF(J$9=0,"",HLOOKUP(K11,天気タグ!$B$3:$AG$39,35))</f>
        <v>曇|晴</v>
      </c>
      <c r="K11" s="68">
        <f>IF(K9=0,"",(RIGHT(K9,2))-1)</f>
        <v>1</v>
      </c>
      <c r="L11" s="68" t="str">
        <f>IF(L$9=0,"",HLOOKUP(M11,天気タグ!$B$3:$AG$39,35))</f>
        <v>曇|晴</v>
      </c>
      <c r="M11" s="68">
        <f>IF(M9=0,"",(RIGHT(M9,2))-1)</f>
        <v>1</v>
      </c>
      <c r="N11" s="68" t="str">
        <f>IF(N$9=0,"",HLOOKUP(O11,天気タグ!$B$3:$AG$39,35))</f>
        <v>曇|晴</v>
      </c>
      <c r="O11" s="68">
        <f>IF(O9=0,"",(RIGHT(O9,2))-1)</f>
        <v>1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晴/曇</v>
      </c>
      <c r="E12" s="68">
        <f>IF(E9=0,"",RIGHT(E9,2)*1)</f>
        <v>2</v>
      </c>
      <c r="F12" s="68" t="str">
        <f>IF(F$9=0,"",HLOOKUP(G12,天気タグ!$B$3:$AG$39,35))</f>
        <v>晴/曇</v>
      </c>
      <c r="G12" s="68">
        <f>IF(G9=0,"",RIGHT(G9,2)*1)</f>
        <v>2</v>
      </c>
      <c r="H12" s="68" t="str">
        <f>IF(H$9=0,"",HLOOKUP(I12,天気タグ!$B$3:$AG$39,35))</f>
        <v>晴/曇</v>
      </c>
      <c r="I12" s="68">
        <f>IF(I9=0,"",RIGHT(I9,2)*1)</f>
        <v>2</v>
      </c>
      <c r="J12" s="68" t="str">
        <f>IF(J$9=0,"",HLOOKUP(K12,天気タグ!$B$3:$AG$39,35))</f>
        <v>晴/曇</v>
      </c>
      <c r="K12" s="68">
        <f>IF(K9=0,"",RIGHT(K9,2)*1)</f>
        <v>2</v>
      </c>
      <c r="L12" s="68" t="str">
        <f>IF(L$9=0,"",HLOOKUP(M12,天気タグ!$B$3:$AG$39,35))</f>
        <v>晴/曇</v>
      </c>
      <c r="M12" s="68">
        <f>IF(M9=0,"",RIGHT(M9,2)*1)</f>
        <v>2</v>
      </c>
      <c r="N12" s="68" t="str">
        <f>IF(N$9=0,"",HLOOKUP(O12,天気タグ!$B$3:$AG$39,35))</f>
        <v>晴/曇</v>
      </c>
      <c r="O12" s="68">
        <f>IF(O9=0,"",RIGHT(O9,2)*1)</f>
        <v>2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0</v>
      </c>
      <c r="E13" s="70"/>
      <c r="F13" s="70">
        <v>2</v>
      </c>
      <c r="G13" s="70"/>
      <c r="H13" s="70">
        <v>-0.5</v>
      </c>
      <c r="I13" s="70"/>
      <c r="J13" s="70">
        <v>3.2</v>
      </c>
      <c r="K13" s="70"/>
      <c r="L13" s="70">
        <v>2</v>
      </c>
      <c r="M13" s="70"/>
      <c r="N13" s="70">
        <v>5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1.3</v>
      </c>
      <c r="E14" s="76"/>
      <c r="F14" s="77">
        <v>4.0999999999999996</v>
      </c>
      <c r="G14" s="77"/>
      <c r="H14" s="77">
        <v>3.1</v>
      </c>
      <c r="I14" s="77"/>
      <c r="J14" s="77">
        <v>4.2</v>
      </c>
      <c r="K14" s="77"/>
      <c r="L14" s="77">
        <v>2.4</v>
      </c>
      <c r="M14" s="77"/>
      <c r="N14" s="77">
        <v>5.7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>
        <v>0</v>
      </c>
      <c r="M18" s="67">
        <f>L18/1000</f>
        <v>0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381</v>
      </c>
      <c r="E19" s="67" t="e">
        <f t="shared" ref="E19:E23" si="1">D19/1000</f>
        <v>#VALUE!</v>
      </c>
      <c r="F19" s="94" t="s">
        <v>381</v>
      </c>
      <c r="G19" s="67" t="e">
        <f t="shared" ref="G19:G23" si="2">F19/1000</f>
        <v>#VALUE!</v>
      </c>
      <c r="H19" s="68" t="s">
        <v>381</v>
      </c>
      <c r="I19" s="67" t="e">
        <f t="shared" ref="I19:I23" si="3">H19/1000</f>
        <v>#VALUE!</v>
      </c>
      <c r="J19" s="68" t="s">
        <v>381</v>
      </c>
      <c r="K19" s="67" t="e">
        <f t="shared" ref="K19:Y23" si="4">J19/1000</f>
        <v>#VALUE!</v>
      </c>
      <c r="L19" s="68" t="s">
        <v>381</v>
      </c>
      <c r="M19" s="67" t="e">
        <f t="shared" si="4"/>
        <v>#VALUE!</v>
      </c>
      <c r="N19" s="68" t="s">
        <v>381</v>
      </c>
      <c r="O19" s="67" t="e">
        <f t="shared" si="4"/>
        <v>#VALUE!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>
        <v>0</v>
      </c>
      <c r="M20" s="67">
        <f t="shared" si="4"/>
        <v>0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>
        <v>0</v>
      </c>
      <c r="M21" s="67">
        <f t="shared" si="4"/>
        <v>0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>
        <v>0</v>
      </c>
      <c r="M22" s="67">
        <f t="shared" si="4"/>
        <v>0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>
        <v>0</v>
      </c>
      <c r="M23" s="67">
        <f t="shared" si="4"/>
        <v>0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381</v>
      </c>
      <c r="E25" s="67" t="e">
        <f>D25/1000</f>
        <v>#VALUE!</v>
      </c>
      <c r="F25" s="96" t="s">
        <v>381</v>
      </c>
      <c r="G25" s="67" t="e">
        <f>F25/1000</f>
        <v>#VALUE!</v>
      </c>
      <c r="H25" s="68" t="s">
        <v>381</v>
      </c>
      <c r="I25" s="67" t="e">
        <f>H25/1000</f>
        <v>#VALUE!</v>
      </c>
      <c r="J25" s="68" t="s">
        <v>381</v>
      </c>
      <c r="K25" s="67" t="e">
        <f>J25/1000</f>
        <v>#VALUE!</v>
      </c>
      <c r="L25" s="68" t="s">
        <v>381</v>
      </c>
      <c r="M25" s="67" t="e">
        <f>L25/1000</f>
        <v>#VALUE!</v>
      </c>
      <c r="N25" s="68" t="s">
        <v>381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0.09</v>
      </c>
      <c r="E26" s="98"/>
      <c r="F26" s="98">
        <v>0.08</v>
      </c>
      <c r="G26" s="98"/>
      <c r="H26" s="68">
        <v>0.16</v>
      </c>
      <c r="I26" s="98"/>
      <c r="J26" s="68">
        <v>0.16</v>
      </c>
      <c r="K26" s="98"/>
      <c r="L26" s="68">
        <v>0.25</v>
      </c>
      <c r="M26" s="98"/>
      <c r="N26" s="68">
        <v>0.25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0.05</v>
      </c>
      <c r="M27" s="98"/>
      <c r="N27" s="68">
        <v>0.05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>
        <v>0</v>
      </c>
      <c r="M28" s="67">
        <f t="shared" si="8"/>
        <v>0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381</v>
      </c>
      <c r="E29" s="67" t="e">
        <f t="shared" si="5"/>
        <v>#VALUE!</v>
      </c>
      <c r="F29" s="92" t="s">
        <v>381</v>
      </c>
      <c r="G29" s="67" t="e">
        <f t="shared" si="6"/>
        <v>#VALUE!</v>
      </c>
      <c r="H29" s="68" t="s">
        <v>381</v>
      </c>
      <c r="I29" s="67" t="e">
        <f t="shared" si="7"/>
        <v>#VALUE!</v>
      </c>
      <c r="J29" s="68" t="s">
        <v>381</v>
      </c>
      <c r="K29" s="67" t="e">
        <f t="shared" si="8"/>
        <v>#VALUE!</v>
      </c>
      <c r="L29" s="68" t="s">
        <v>381</v>
      </c>
      <c r="M29" s="67" t="e">
        <f t="shared" si="8"/>
        <v>#VALUE!</v>
      </c>
      <c r="N29" s="68" t="s">
        <v>381</v>
      </c>
      <c r="O29" s="67" t="e">
        <f t="shared" si="8"/>
        <v>#VALUE!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381</v>
      </c>
      <c r="E30" s="67" t="e">
        <f t="shared" si="5"/>
        <v>#VALUE!</v>
      </c>
      <c r="F30" s="96" t="s">
        <v>381</v>
      </c>
      <c r="G30" s="67" t="e">
        <f t="shared" si="6"/>
        <v>#VALUE!</v>
      </c>
      <c r="H30" s="68" t="s">
        <v>381</v>
      </c>
      <c r="I30" s="67" t="e">
        <f t="shared" si="7"/>
        <v>#VALUE!</v>
      </c>
      <c r="J30" s="68" t="s">
        <v>381</v>
      </c>
      <c r="K30" s="67" t="e">
        <f t="shared" si="8"/>
        <v>#VALUE!</v>
      </c>
      <c r="L30" s="68" t="s">
        <v>381</v>
      </c>
      <c r="M30" s="67" t="e">
        <f t="shared" si="8"/>
        <v>#VALUE!</v>
      </c>
      <c r="N30" s="68" t="s">
        <v>381</v>
      </c>
      <c r="O30" s="67" t="e">
        <f t="shared" si="8"/>
        <v>#VALUE!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381</v>
      </c>
      <c r="E31" s="67" t="e">
        <f t="shared" si="5"/>
        <v>#VALUE!</v>
      </c>
      <c r="F31" s="96" t="s">
        <v>381</v>
      </c>
      <c r="G31" s="67" t="e">
        <f t="shared" si="6"/>
        <v>#VALUE!</v>
      </c>
      <c r="H31" s="68" t="s">
        <v>381</v>
      </c>
      <c r="I31" s="67" t="e">
        <f t="shared" si="7"/>
        <v>#VALUE!</v>
      </c>
      <c r="J31" s="68" t="s">
        <v>381</v>
      </c>
      <c r="K31" s="67" t="e">
        <f t="shared" si="8"/>
        <v>#VALUE!</v>
      </c>
      <c r="L31" s="68" t="s">
        <v>381</v>
      </c>
      <c r="M31" s="67" t="e">
        <f t="shared" si="8"/>
        <v>#VALUE!</v>
      </c>
      <c r="N31" s="68" t="s">
        <v>381</v>
      </c>
      <c r="O31" s="67" t="e">
        <f t="shared" si="8"/>
        <v>#VALUE!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381</v>
      </c>
      <c r="E32" s="67" t="e">
        <f t="shared" si="5"/>
        <v>#VALUE!</v>
      </c>
      <c r="F32" s="96" t="s">
        <v>381</v>
      </c>
      <c r="G32" s="67" t="e">
        <f t="shared" si="6"/>
        <v>#VALUE!</v>
      </c>
      <c r="H32" s="68" t="s">
        <v>381</v>
      </c>
      <c r="I32" s="67" t="e">
        <f t="shared" si="7"/>
        <v>#VALUE!</v>
      </c>
      <c r="J32" s="68" t="s">
        <v>381</v>
      </c>
      <c r="K32" s="67" t="e">
        <f t="shared" si="8"/>
        <v>#VALUE!</v>
      </c>
      <c r="L32" s="68" t="s">
        <v>381</v>
      </c>
      <c r="M32" s="67" t="e">
        <f t="shared" si="8"/>
        <v>#VALUE!</v>
      </c>
      <c r="N32" s="68" t="s">
        <v>381</v>
      </c>
      <c r="O32" s="67" t="e">
        <f t="shared" si="8"/>
        <v>#VALUE!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381</v>
      </c>
      <c r="E33" s="67" t="e">
        <f t="shared" si="5"/>
        <v>#VALUE!</v>
      </c>
      <c r="F33" s="96" t="s">
        <v>381</v>
      </c>
      <c r="G33" s="67" t="e">
        <f t="shared" si="6"/>
        <v>#VALUE!</v>
      </c>
      <c r="H33" s="68" t="s">
        <v>381</v>
      </c>
      <c r="I33" s="67" t="e">
        <f t="shared" si="7"/>
        <v>#VALUE!</v>
      </c>
      <c r="J33" s="68" t="s">
        <v>381</v>
      </c>
      <c r="K33" s="67" t="e">
        <f t="shared" si="8"/>
        <v>#VALUE!</v>
      </c>
      <c r="L33" s="68" t="s">
        <v>381</v>
      </c>
      <c r="M33" s="67" t="e">
        <f t="shared" si="8"/>
        <v>#VALUE!</v>
      </c>
      <c r="N33" s="68" t="s">
        <v>381</v>
      </c>
      <c r="O33" s="67" t="e">
        <f t="shared" si="8"/>
        <v>#VALUE!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381</v>
      </c>
      <c r="E34" s="67" t="e">
        <f t="shared" si="5"/>
        <v>#VALUE!</v>
      </c>
      <c r="F34" s="96" t="s">
        <v>381</v>
      </c>
      <c r="G34" s="67" t="e">
        <f t="shared" si="6"/>
        <v>#VALUE!</v>
      </c>
      <c r="H34" s="68" t="s">
        <v>381</v>
      </c>
      <c r="I34" s="67" t="e">
        <f t="shared" si="7"/>
        <v>#VALUE!</v>
      </c>
      <c r="J34" s="68" t="s">
        <v>381</v>
      </c>
      <c r="K34" s="67" t="e">
        <f t="shared" si="8"/>
        <v>#VALUE!</v>
      </c>
      <c r="L34" s="68" t="s">
        <v>381</v>
      </c>
      <c r="M34" s="67" t="e">
        <f t="shared" si="8"/>
        <v>#VALUE!</v>
      </c>
      <c r="N34" s="68" t="s">
        <v>381</v>
      </c>
      <c r="O34" s="67" t="e">
        <f t="shared" si="8"/>
        <v>#VALUE!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381</v>
      </c>
      <c r="E35" s="67" t="e">
        <f t="shared" si="5"/>
        <v>#VALUE!</v>
      </c>
      <c r="F35" s="96" t="s">
        <v>381</v>
      </c>
      <c r="G35" s="67" t="e">
        <f t="shared" si="6"/>
        <v>#VALUE!</v>
      </c>
      <c r="H35" s="68" t="s">
        <v>381</v>
      </c>
      <c r="I35" s="67" t="e">
        <f t="shared" si="7"/>
        <v>#VALUE!</v>
      </c>
      <c r="J35" s="68" t="s">
        <v>381</v>
      </c>
      <c r="K35" s="67" t="e">
        <f t="shared" si="8"/>
        <v>#VALUE!</v>
      </c>
      <c r="L35" s="68" t="s">
        <v>381</v>
      </c>
      <c r="M35" s="67" t="e">
        <f t="shared" si="8"/>
        <v>#VALUE!</v>
      </c>
      <c r="N35" s="68" t="s">
        <v>381</v>
      </c>
      <c r="O35" s="67" t="e">
        <f t="shared" si="8"/>
        <v>#VALUE!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0.06</v>
      </c>
      <c r="I36" s="98"/>
      <c r="J36" s="68">
        <v>0</v>
      </c>
      <c r="K36" s="98"/>
      <c r="L36" s="68">
        <v>0</v>
      </c>
      <c r="M36" s="98"/>
      <c r="N36" s="68">
        <v>0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96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68">
        <v>0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381</v>
      </c>
      <c r="E38" s="172" t="e">
        <f t="shared" ref="E38:Y40" si="10">D38/1000</f>
        <v>#VALUE!</v>
      </c>
      <c r="F38" s="96" t="s">
        <v>381</v>
      </c>
      <c r="G38" s="172" t="e">
        <f t="shared" si="10"/>
        <v>#VALUE!</v>
      </c>
      <c r="H38" s="68" t="s">
        <v>381</v>
      </c>
      <c r="I38" s="172" t="e">
        <f t="shared" ref="I38:I40" si="11">H38/1000</f>
        <v>#VALUE!</v>
      </c>
      <c r="J38" s="68" t="s">
        <v>381</v>
      </c>
      <c r="K38" s="172" t="e">
        <f t="shared" si="10"/>
        <v>#VALUE!</v>
      </c>
      <c r="L38" s="68" t="s">
        <v>381</v>
      </c>
      <c r="M38" s="172" t="e">
        <f t="shared" si="10"/>
        <v>#VALUE!</v>
      </c>
      <c r="N38" s="68" t="s">
        <v>381</v>
      </c>
      <c r="O38" s="172" t="e">
        <f t="shared" si="10"/>
        <v>#VALUE!</v>
      </c>
      <c r="P38" s="68"/>
      <c r="Q38" s="172">
        <f>P38/1000</f>
        <v>0</v>
      </c>
      <c r="R38" s="68"/>
      <c r="S38" s="172">
        <f t="shared" si="10"/>
        <v>0</v>
      </c>
      <c r="T38" s="68"/>
      <c r="U38" s="172">
        <f t="shared" si="10"/>
        <v>0</v>
      </c>
      <c r="V38" s="68"/>
      <c r="W38" s="172">
        <f t="shared" si="10"/>
        <v>0</v>
      </c>
      <c r="X38" s="68"/>
      <c r="Y38" s="172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0</v>
      </c>
      <c r="E39" s="96"/>
      <c r="F39" s="96">
        <v>0</v>
      </c>
      <c r="G39" s="96"/>
      <c r="H39" s="68">
        <v>2E-3</v>
      </c>
      <c r="I39" s="96"/>
      <c r="J39" s="68">
        <v>4.0000000000000001E-3</v>
      </c>
      <c r="K39" s="96"/>
      <c r="L39" s="68">
        <v>0</v>
      </c>
      <c r="M39" s="96"/>
      <c r="N39" s="68">
        <v>0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381</v>
      </c>
      <c r="E40" s="172" t="e">
        <f t="shared" si="10"/>
        <v>#VALUE!</v>
      </c>
      <c r="F40" s="96" t="s">
        <v>381</v>
      </c>
      <c r="G40" s="172" t="e">
        <f t="shared" si="10"/>
        <v>#VALUE!</v>
      </c>
      <c r="H40" s="68" t="s">
        <v>381</v>
      </c>
      <c r="I40" s="172" t="e">
        <f t="shared" si="11"/>
        <v>#VALUE!</v>
      </c>
      <c r="J40" s="68" t="s">
        <v>381</v>
      </c>
      <c r="K40" s="172" t="e">
        <f t="shared" si="10"/>
        <v>#VALUE!</v>
      </c>
      <c r="L40" s="68" t="s">
        <v>381</v>
      </c>
      <c r="M40" s="172" t="e">
        <f t="shared" si="10"/>
        <v>#VALUE!</v>
      </c>
      <c r="N40" s="68" t="s">
        <v>381</v>
      </c>
      <c r="O40" s="172" t="e">
        <f t="shared" si="10"/>
        <v>#VALUE!</v>
      </c>
      <c r="P40" s="68"/>
      <c r="Q40" s="172">
        <f>P40/1000</f>
        <v>0</v>
      </c>
      <c r="R40" s="68"/>
      <c r="S40" s="172">
        <f t="shared" si="10"/>
        <v>0</v>
      </c>
      <c r="T40" s="68"/>
      <c r="U40" s="172">
        <f t="shared" si="10"/>
        <v>0</v>
      </c>
      <c r="V40" s="68"/>
      <c r="W40" s="172">
        <f t="shared" si="10"/>
        <v>0</v>
      </c>
      <c r="X40" s="68"/>
      <c r="Y40" s="172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381</v>
      </c>
      <c r="E41" s="96"/>
      <c r="F41" s="96" t="s">
        <v>381</v>
      </c>
      <c r="G41" s="96"/>
      <c r="H41" s="68" t="s">
        <v>381</v>
      </c>
      <c r="I41" s="96"/>
      <c r="J41" s="68" t="s">
        <v>381</v>
      </c>
      <c r="K41" s="96"/>
      <c r="L41" s="68" t="s">
        <v>381</v>
      </c>
      <c r="M41" s="96"/>
      <c r="N41" s="68" t="s">
        <v>381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381</v>
      </c>
      <c r="E42" s="67" t="e">
        <f>D42/1000</f>
        <v>#VALUE!</v>
      </c>
      <c r="F42" s="96" t="s">
        <v>381</v>
      </c>
      <c r="G42" s="67" t="e">
        <f>F42/1000</f>
        <v>#VALUE!</v>
      </c>
      <c r="H42" s="68" t="s">
        <v>381</v>
      </c>
      <c r="I42" s="67" t="e">
        <f>H42/1000</f>
        <v>#VALUE!</v>
      </c>
      <c r="J42" s="68" t="s">
        <v>381</v>
      </c>
      <c r="K42" s="67" t="e">
        <f>J42/1000</f>
        <v>#VALUE!</v>
      </c>
      <c r="L42" s="68" t="s">
        <v>381</v>
      </c>
      <c r="M42" s="67" t="e">
        <f>L42/1000</f>
        <v>#VALUE!</v>
      </c>
      <c r="N42" s="68" t="s">
        <v>381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0</v>
      </c>
      <c r="E43" s="96"/>
      <c r="F43" s="96">
        <v>0</v>
      </c>
      <c r="G43" s="96"/>
      <c r="H43" s="68">
        <v>3.0000000000000001E-3</v>
      </c>
      <c r="I43" s="96"/>
      <c r="J43" s="68">
        <v>8.0000000000000002E-3</v>
      </c>
      <c r="K43" s="96"/>
      <c r="L43" s="68">
        <v>0</v>
      </c>
      <c r="M43" s="96"/>
      <c r="N43" s="68">
        <v>0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381</v>
      </c>
      <c r="E44" s="172" t="e">
        <f t="shared" ref="E44:Y45" si="12">D44/1000</f>
        <v>#VALUE!</v>
      </c>
      <c r="F44" s="96" t="s">
        <v>381</v>
      </c>
      <c r="G44" s="172" t="e">
        <f t="shared" si="12"/>
        <v>#VALUE!</v>
      </c>
      <c r="H44" s="68" t="s">
        <v>381</v>
      </c>
      <c r="I44" s="172" t="e">
        <f t="shared" ref="I44:I45" si="13">H44/1000</f>
        <v>#VALUE!</v>
      </c>
      <c r="J44" s="68" t="s">
        <v>381</v>
      </c>
      <c r="K44" s="172" t="e">
        <f t="shared" si="12"/>
        <v>#VALUE!</v>
      </c>
      <c r="L44" s="68" t="s">
        <v>381</v>
      </c>
      <c r="M44" s="172" t="e">
        <f t="shared" si="12"/>
        <v>#VALUE!</v>
      </c>
      <c r="N44" s="68" t="s">
        <v>381</v>
      </c>
      <c r="O44" s="172" t="e">
        <f t="shared" si="12"/>
        <v>#VALUE!</v>
      </c>
      <c r="P44" s="68"/>
      <c r="Q44" s="172">
        <f>P44/1000</f>
        <v>0</v>
      </c>
      <c r="R44" s="68"/>
      <c r="S44" s="172">
        <f t="shared" si="12"/>
        <v>0</v>
      </c>
      <c r="T44" s="68"/>
      <c r="U44" s="172">
        <f t="shared" si="12"/>
        <v>0</v>
      </c>
      <c r="V44" s="68"/>
      <c r="W44" s="172">
        <f t="shared" si="12"/>
        <v>0</v>
      </c>
      <c r="X44" s="68"/>
      <c r="Y44" s="172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381</v>
      </c>
      <c r="E45" s="172" t="e">
        <f t="shared" si="12"/>
        <v>#VALUE!</v>
      </c>
      <c r="F45" s="96" t="s">
        <v>381</v>
      </c>
      <c r="G45" s="172" t="e">
        <f t="shared" si="12"/>
        <v>#VALUE!</v>
      </c>
      <c r="H45" s="68" t="s">
        <v>381</v>
      </c>
      <c r="I45" s="172" t="e">
        <f t="shared" si="13"/>
        <v>#VALUE!</v>
      </c>
      <c r="J45" s="68" t="s">
        <v>381</v>
      </c>
      <c r="K45" s="172" t="e">
        <f t="shared" si="12"/>
        <v>#VALUE!</v>
      </c>
      <c r="L45" s="68" t="s">
        <v>381</v>
      </c>
      <c r="M45" s="172" t="e">
        <f t="shared" si="12"/>
        <v>#VALUE!</v>
      </c>
      <c r="N45" s="68" t="s">
        <v>381</v>
      </c>
      <c r="O45" s="172" t="e">
        <f t="shared" si="12"/>
        <v>#VALUE!</v>
      </c>
      <c r="P45" s="68"/>
      <c r="Q45" s="172">
        <f>P45/1000</f>
        <v>0</v>
      </c>
      <c r="R45" s="68"/>
      <c r="S45" s="172">
        <f t="shared" si="12"/>
        <v>0</v>
      </c>
      <c r="T45" s="68"/>
      <c r="U45" s="172">
        <f t="shared" si="12"/>
        <v>0</v>
      </c>
      <c r="V45" s="68"/>
      <c r="W45" s="172">
        <f t="shared" si="12"/>
        <v>0</v>
      </c>
      <c r="X45" s="68"/>
      <c r="Y45" s="172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96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68">
        <v>0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>
        <v>0</v>
      </c>
      <c r="M47" s="67">
        <f>L47/1000</f>
        <v>0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>
        <v>0</v>
      </c>
      <c r="M48" s="67">
        <f>L48/1000</f>
        <v>0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>
        <v>0</v>
      </c>
      <c r="M49" s="67">
        <f>L49/1000</f>
        <v>0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>
        <v>0</v>
      </c>
      <c r="M50" s="67">
        <f>L50/1000</f>
        <v>0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>
        <v>1</v>
      </c>
      <c r="M52" s="67">
        <f>L52/1000</f>
        <v>1E-3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2.9</v>
      </c>
      <c r="E53" s="70"/>
      <c r="F53" s="70">
        <v>2.9</v>
      </c>
      <c r="G53" s="70"/>
      <c r="H53" s="68">
        <v>1.6</v>
      </c>
      <c r="I53" s="70"/>
      <c r="J53" s="68">
        <v>1.6</v>
      </c>
      <c r="K53" s="70"/>
      <c r="L53" s="68">
        <v>2.8</v>
      </c>
      <c r="M53" s="70"/>
      <c r="N53" s="68">
        <v>2.9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381</v>
      </c>
      <c r="E59" s="96"/>
      <c r="F59" s="96" t="s">
        <v>381</v>
      </c>
      <c r="G59" s="96"/>
      <c r="H59" s="68" t="s">
        <v>381</v>
      </c>
      <c r="I59" s="96"/>
      <c r="J59" s="68" t="s">
        <v>381</v>
      </c>
      <c r="K59" s="96"/>
      <c r="L59" s="68" t="s">
        <v>381</v>
      </c>
      <c r="M59" s="96"/>
      <c r="N59" s="68" t="s">
        <v>381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</v>
      </c>
      <c r="E61" s="70"/>
      <c r="F61" s="70">
        <v>0</v>
      </c>
      <c r="G61" s="70"/>
      <c r="H61" s="68">
        <v>0.3</v>
      </c>
      <c r="I61" s="70"/>
      <c r="J61" s="68">
        <v>0.3</v>
      </c>
      <c r="K61" s="70"/>
      <c r="L61" s="68">
        <v>0</v>
      </c>
      <c r="M61" s="70"/>
      <c r="N61" s="68">
        <v>0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6.9</v>
      </c>
      <c r="E62" s="70"/>
      <c r="F62" s="70">
        <v>7</v>
      </c>
      <c r="G62" s="70"/>
      <c r="H62" s="68">
        <v>7.2</v>
      </c>
      <c r="I62" s="70"/>
      <c r="J62" s="68">
        <v>7.2</v>
      </c>
      <c r="K62" s="70"/>
      <c r="L62" s="68">
        <v>7.3</v>
      </c>
      <c r="M62" s="70"/>
      <c r="N62" s="68">
        <v>7.1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0.6</v>
      </c>
      <c r="I65" s="70"/>
      <c r="J65" s="68">
        <v>0.5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20"/>
      <c r="B68" s="220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>
        <v>0</v>
      </c>
      <c r="M70" s="67">
        <f t="shared" si="15"/>
        <v>0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>
        <v>0</v>
      </c>
      <c r="M71" s="67">
        <f t="shared" si="15"/>
        <v>0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>
        <v>0</v>
      </c>
      <c r="M72" s="67">
        <f t="shared" si="15"/>
        <v>0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381</v>
      </c>
      <c r="E73" s="67" t="e">
        <f t="shared" si="14"/>
        <v>#VALUE!</v>
      </c>
      <c r="F73" s="92" t="s">
        <v>381</v>
      </c>
      <c r="G73" s="67" t="e">
        <f t="shared" si="15"/>
        <v>#VALUE!</v>
      </c>
      <c r="H73" s="92" t="s">
        <v>381</v>
      </c>
      <c r="I73" s="67" t="e">
        <f t="shared" si="16"/>
        <v>#VALUE!</v>
      </c>
      <c r="J73" s="92" t="s">
        <v>381</v>
      </c>
      <c r="K73" s="67" t="e">
        <f t="shared" si="15"/>
        <v>#VALUE!</v>
      </c>
      <c r="L73" s="92" t="s">
        <v>381</v>
      </c>
      <c r="M73" s="67" t="e">
        <f t="shared" si="15"/>
        <v>#VALUE!</v>
      </c>
      <c r="N73" s="92" t="s">
        <v>381</v>
      </c>
      <c r="O73" s="67" t="e">
        <f t="shared" si="15"/>
        <v>#VALUE!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381</v>
      </c>
      <c r="E74" s="67" t="e">
        <f t="shared" si="14"/>
        <v>#VALUE!</v>
      </c>
      <c r="F74" s="96" t="s">
        <v>381</v>
      </c>
      <c r="G74" s="67" t="e">
        <f t="shared" si="15"/>
        <v>#VALUE!</v>
      </c>
      <c r="H74" s="96" t="s">
        <v>381</v>
      </c>
      <c r="I74" s="67" t="e">
        <f t="shared" si="16"/>
        <v>#VALUE!</v>
      </c>
      <c r="J74" s="96" t="s">
        <v>381</v>
      </c>
      <c r="K74" s="67" t="e">
        <f t="shared" si="15"/>
        <v>#VALUE!</v>
      </c>
      <c r="L74" s="96" t="s">
        <v>381</v>
      </c>
      <c r="M74" s="67" t="e">
        <f t="shared" si="15"/>
        <v>#VALUE!</v>
      </c>
      <c r="N74" s="96" t="s">
        <v>381</v>
      </c>
      <c r="O74" s="67" t="e">
        <f t="shared" si="15"/>
        <v>#VALUE!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0.6</v>
      </c>
      <c r="G81" s="70"/>
      <c r="H81" s="70">
        <v>0.8</v>
      </c>
      <c r="I81" s="70"/>
      <c r="J81" s="70">
        <v>0.6</v>
      </c>
      <c r="K81" s="70"/>
      <c r="L81" s="70">
        <v>0.6</v>
      </c>
      <c r="M81" s="70"/>
      <c r="N81" s="70">
        <v>0.6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381</v>
      </c>
      <c r="E83" s="172" t="e">
        <f t="shared" ref="E83" si="18">D83/1000</f>
        <v>#VALUE!</v>
      </c>
      <c r="F83" s="96" t="s">
        <v>381</v>
      </c>
      <c r="G83" s="172" t="e">
        <f t="shared" ref="G83" si="19">F83/1000</f>
        <v>#VALUE!</v>
      </c>
      <c r="H83" s="96" t="s">
        <v>381</v>
      </c>
      <c r="I83" s="172" t="e">
        <f t="shared" ref="I83" si="20">H83/1000</f>
        <v>#VALUE!</v>
      </c>
      <c r="J83" s="96" t="s">
        <v>381</v>
      </c>
      <c r="K83" s="172" t="e">
        <f t="shared" ref="K83" si="21">J83/1000</f>
        <v>#VALUE!</v>
      </c>
      <c r="L83" s="96">
        <v>1</v>
      </c>
      <c r="M83" s="172">
        <f t="shared" ref="M83" si="22">L83/1000</f>
        <v>1E-3</v>
      </c>
      <c r="N83" s="96" t="s">
        <v>381</v>
      </c>
      <c r="O83" s="172" t="e">
        <f t="shared" ref="O83" si="23">N83/1000</f>
        <v>#VALUE!</v>
      </c>
      <c r="P83" s="68"/>
      <c r="Q83" s="172">
        <f t="shared" ref="Q83" si="24">P83/1000</f>
        <v>0</v>
      </c>
      <c r="R83" s="96"/>
      <c r="S83" s="172">
        <f t="shared" ref="S83" si="25">R83/1000</f>
        <v>0</v>
      </c>
      <c r="T83" s="96"/>
      <c r="U83" s="172">
        <f t="shared" ref="U83" si="26">T83/1000</f>
        <v>0</v>
      </c>
      <c r="V83" s="96"/>
      <c r="W83" s="172">
        <f t="shared" ref="W83" si="27">V83/1000</f>
        <v>0</v>
      </c>
      <c r="X83" s="96"/>
      <c r="Y83" s="172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381</v>
      </c>
      <c r="E85" s="95"/>
      <c r="F85" s="96" t="s">
        <v>381</v>
      </c>
      <c r="G85" s="96"/>
      <c r="H85" s="96" t="s">
        <v>381</v>
      </c>
      <c r="I85" s="96"/>
      <c r="J85" s="96" t="s">
        <v>381</v>
      </c>
      <c r="K85" s="96"/>
      <c r="L85" s="96" t="s">
        <v>381</v>
      </c>
      <c r="M85" s="96"/>
      <c r="N85" s="96" t="s">
        <v>381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381</v>
      </c>
      <c r="E86" s="95"/>
      <c r="F86" s="96" t="s">
        <v>381</v>
      </c>
      <c r="G86" s="96"/>
      <c r="H86" s="96" t="s">
        <v>381</v>
      </c>
      <c r="I86" s="96"/>
      <c r="J86" s="96" t="s">
        <v>381</v>
      </c>
      <c r="K86" s="96"/>
      <c r="L86" s="96" t="s">
        <v>381</v>
      </c>
      <c r="M86" s="96"/>
      <c r="N86" s="96" t="s">
        <v>381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6.9</v>
      </c>
      <c r="E91" s="69"/>
      <c r="F91" s="70">
        <v>7</v>
      </c>
      <c r="G91" s="70"/>
      <c r="H91" s="70">
        <v>7.2</v>
      </c>
      <c r="I91" s="70"/>
      <c r="J91" s="70">
        <v>7.2</v>
      </c>
      <c r="K91" s="70"/>
      <c r="L91" s="70">
        <v>7.3</v>
      </c>
      <c r="M91" s="70"/>
      <c r="N91" s="70">
        <v>7.1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381</v>
      </c>
      <c r="E94" s="95"/>
      <c r="F94" s="96" t="s">
        <v>381</v>
      </c>
      <c r="G94" s="96"/>
      <c r="H94" s="96" t="s">
        <v>381</v>
      </c>
      <c r="I94" s="96"/>
      <c r="J94" s="96" t="s">
        <v>381</v>
      </c>
      <c r="K94" s="96"/>
      <c r="L94" s="96" t="s">
        <v>381</v>
      </c>
      <c r="M94" s="96"/>
      <c r="N94" s="96" t="s">
        <v>381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381</v>
      </c>
      <c r="E95" s="172" t="e">
        <f t="shared" ref="E95" si="29">D95/1000</f>
        <v>#VALUE!</v>
      </c>
      <c r="F95" s="130" t="s">
        <v>381</v>
      </c>
      <c r="G95" s="172" t="e">
        <f t="shared" ref="G95" si="30">F95/1000</f>
        <v>#VALUE!</v>
      </c>
      <c r="H95" s="130" t="s">
        <v>381</v>
      </c>
      <c r="I95" s="172" t="e">
        <f t="shared" ref="I95" si="31">H95/1000</f>
        <v>#VALUE!</v>
      </c>
      <c r="J95" s="130" t="s">
        <v>381</v>
      </c>
      <c r="K95" s="172" t="e">
        <f t="shared" ref="K95" si="32">J95/1000</f>
        <v>#VALUE!</v>
      </c>
      <c r="L95" s="130">
        <v>0</v>
      </c>
      <c r="M95" s="172">
        <f t="shared" ref="M95" si="33">L95/1000</f>
        <v>0</v>
      </c>
      <c r="N95" s="130" t="s">
        <v>381</v>
      </c>
      <c r="O95" s="172" t="e">
        <f t="shared" ref="O95" si="34">N95/1000</f>
        <v>#VALUE!</v>
      </c>
      <c r="P95" s="131"/>
      <c r="Q95" s="172">
        <f t="shared" ref="Q95" si="35">P95/1000</f>
        <v>0</v>
      </c>
      <c r="R95" s="130"/>
      <c r="S95" s="172">
        <f t="shared" ref="S95" si="36">R95/1000</f>
        <v>0</v>
      </c>
      <c r="T95" s="130"/>
      <c r="U95" s="172">
        <f t="shared" ref="U95" si="37">T95/1000</f>
        <v>0</v>
      </c>
      <c r="V95" s="130"/>
      <c r="W95" s="172">
        <f t="shared" ref="W95" si="38">V95/1000</f>
        <v>0</v>
      </c>
      <c r="X95" s="130"/>
      <c r="Y95" s="172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3" t="s">
        <v>176</v>
      </c>
      <c r="C96" s="174"/>
      <c r="D96" s="134" t="s">
        <v>381</v>
      </c>
      <c r="E96" s="175" t="e">
        <f>D96/1000</f>
        <v>#VALUE!</v>
      </c>
      <c r="F96" s="135" t="s">
        <v>381</v>
      </c>
      <c r="G96" s="67" t="e">
        <f>F96/1000</f>
        <v>#VALUE!</v>
      </c>
      <c r="H96" s="135" t="s">
        <v>381</v>
      </c>
      <c r="I96" s="67" t="e">
        <f>H96/1000</f>
        <v>#VALUE!</v>
      </c>
      <c r="J96" s="135" t="s">
        <v>381</v>
      </c>
      <c r="K96" s="67" t="e">
        <f>J96/1000</f>
        <v>#VALUE!</v>
      </c>
      <c r="L96" s="135" t="s">
        <v>381</v>
      </c>
      <c r="M96" s="67" t="e">
        <f>L96/1000</f>
        <v>#VALUE!</v>
      </c>
      <c r="N96" s="135" t="s">
        <v>381</v>
      </c>
      <c r="O96" s="67" t="e">
        <f>N96/1000</f>
        <v>#VALUE!</v>
      </c>
      <c r="P96" s="110"/>
      <c r="Q96" s="67">
        <f>P96/1000</f>
        <v>0</v>
      </c>
      <c r="R96" s="176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3</v>
      </c>
      <c r="E100" s="69"/>
      <c r="F100" s="70">
        <v>3.2</v>
      </c>
      <c r="G100" s="70"/>
      <c r="H100" s="70">
        <v>2.5</v>
      </c>
      <c r="I100" s="70"/>
      <c r="J100" s="70">
        <v>2.5</v>
      </c>
      <c r="K100" s="70"/>
      <c r="L100" s="70">
        <v>4.4000000000000004</v>
      </c>
      <c r="M100" s="70"/>
      <c r="N100" s="70">
        <v>4.4000000000000004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0.09</v>
      </c>
      <c r="E101" s="69"/>
      <c r="F101" s="70">
        <v>0.08</v>
      </c>
      <c r="G101" s="70"/>
      <c r="H101" s="70">
        <v>0.16</v>
      </c>
      <c r="I101" s="70"/>
      <c r="J101" s="70">
        <v>0.16</v>
      </c>
      <c r="K101" s="70"/>
      <c r="L101" s="70">
        <v>0.25</v>
      </c>
      <c r="M101" s="70"/>
      <c r="N101" s="70">
        <v>0.25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0"/>
      <c r="B132" s="220"/>
      <c r="C132" s="187"/>
      <c r="D132" s="187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2:B2"/>
    <mergeCell ref="C2:D2"/>
    <mergeCell ref="D4:E5"/>
    <mergeCell ref="F4:G5"/>
    <mergeCell ref="P4:Q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84">
        <v>46054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85">
        <v>46054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46055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46056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46057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46058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46059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46060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46061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46062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46063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46064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46065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46066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46067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46068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46069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46070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46071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46072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46073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46074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46075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46076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46077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46078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46079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46080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46081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9" t="s">
        <v>229</v>
      </c>
      <c r="C2" s="240"/>
      <c r="D2" s="238" t="s">
        <v>314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t="s">
        <v>234</v>
      </c>
      <c r="S2" t="s">
        <v>236</v>
      </c>
      <c r="T2" s="238" t="s">
        <v>243</v>
      </c>
      <c r="U2" s="238"/>
      <c r="V2" s="238"/>
      <c r="W2" s="238"/>
      <c r="X2" s="238"/>
      <c r="Y2" s="238"/>
      <c r="Z2" s="238"/>
      <c r="AA2" t="s">
        <v>248</v>
      </c>
      <c r="AR2" s="238" t="s">
        <v>264</v>
      </c>
      <c r="AS2" s="238"/>
      <c r="AT2" s="238"/>
      <c r="AU2" s="2" t="s">
        <v>269</v>
      </c>
      <c r="AV2" s="2" t="s">
        <v>271</v>
      </c>
      <c r="AW2" s="2" t="s">
        <v>273</v>
      </c>
      <c r="AX2" s="2" t="s">
        <v>274</v>
      </c>
      <c r="AY2" s="238" t="s">
        <v>277</v>
      </c>
      <c r="AZ2" s="238"/>
      <c r="BA2" s="2" t="s">
        <v>279</v>
      </c>
      <c r="BB2" s="2" t="s">
        <v>281</v>
      </c>
      <c r="BC2" s="2" t="s">
        <v>283</v>
      </c>
      <c r="BD2" s="238" t="s">
        <v>286</v>
      </c>
      <c r="BE2" s="238"/>
      <c r="BF2" s="238"/>
      <c r="BG2" s="238"/>
      <c r="BH2" s="238"/>
      <c r="BI2" s="2" t="s">
        <v>295</v>
      </c>
      <c r="BJ2" s="238" t="s">
        <v>297</v>
      </c>
      <c r="BK2" s="238"/>
      <c r="BL2" s="238" t="s">
        <v>300</v>
      </c>
      <c r="BM2" s="238"/>
      <c r="BN2" s="238"/>
      <c r="BO2" s="238"/>
      <c r="BP2" s="2" t="s">
        <v>304</v>
      </c>
      <c r="BQ2" s="2" t="s">
        <v>307</v>
      </c>
      <c r="BR2" s="2" t="s">
        <v>308</v>
      </c>
      <c r="BS2" s="2" t="s">
        <v>311</v>
      </c>
      <c r="BT2" s="238" t="s">
        <v>312</v>
      </c>
      <c r="BU2" s="238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9" t="s">
        <v>229</v>
      </c>
      <c r="C2" s="240"/>
      <c r="D2" s="238" t="s">
        <v>314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t="s">
        <v>234</v>
      </c>
      <c r="S2" t="s">
        <v>236</v>
      </c>
      <c r="T2" s="238" t="s">
        <v>243</v>
      </c>
      <c r="U2" s="238"/>
      <c r="V2" s="238"/>
      <c r="W2" s="238"/>
      <c r="X2" s="238"/>
      <c r="Y2" s="238"/>
      <c r="Z2" s="238"/>
      <c r="AA2" t="s">
        <v>248</v>
      </c>
      <c r="AR2" s="238" t="s">
        <v>264</v>
      </c>
      <c r="AS2" s="238"/>
      <c r="AT2" s="238"/>
      <c r="AU2" s="2" t="s">
        <v>269</v>
      </c>
      <c r="AV2" s="2" t="s">
        <v>271</v>
      </c>
      <c r="AW2" s="2" t="s">
        <v>273</v>
      </c>
      <c r="AX2" s="2" t="s">
        <v>274</v>
      </c>
      <c r="AY2" s="238" t="s">
        <v>277</v>
      </c>
      <c r="AZ2" s="238"/>
      <c r="BA2" s="2" t="s">
        <v>279</v>
      </c>
      <c r="BB2" s="2" t="s">
        <v>281</v>
      </c>
      <c r="BC2" s="2" t="s">
        <v>283</v>
      </c>
      <c r="BD2" s="238" t="s">
        <v>286</v>
      </c>
      <c r="BE2" s="238"/>
      <c r="BF2" s="238"/>
      <c r="BG2" s="238"/>
      <c r="BH2" s="238"/>
      <c r="BI2" s="2" t="s">
        <v>295</v>
      </c>
      <c r="BJ2" s="238" t="s">
        <v>297</v>
      </c>
      <c r="BK2" s="238"/>
      <c r="BL2" s="238" t="s">
        <v>300</v>
      </c>
      <c r="BM2" s="238"/>
      <c r="BN2" s="238"/>
      <c r="BO2" s="238"/>
      <c r="BP2" s="2" t="s">
        <v>304</v>
      </c>
      <c r="BQ2" s="2" t="s">
        <v>307</v>
      </c>
      <c r="BR2" s="2" t="s">
        <v>308</v>
      </c>
      <c r="BS2" s="2" t="s">
        <v>311</v>
      </c>
      <c r="BT2" s="238" t="s">
        <v>312</v>
      </c>
      <c r="BU2" s="238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9" t="s">
        <v>229</v>
      </c>
      <c r="C2" s="240"/>
      <c r="D2" s="238" t="s">
        <v>314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t="s">
        <v>234</v>
      </c>
      <c r="S2" t="s">
        <v>236</v>
      </c>
      <c r="T2" s="238" t="s">
        <v>243</v>
      </c>
      <c r="U2" s="238"/>
      <c r="V2" s="238"/>
      <c r="W2" s="238"/>
      <c r="X2" s="238"/>
      <c r="Y2" s="238"/>
      <c r="Z2" s="238"/>
      <c r="AA2" t="s">
        <v>248</v>
      </c>
      <c r="AR2" s="238" t="s">
        <v>264</v>
      </c>
      <c r="AS2" s="238"/>
      <c r="AT2" s="238"/>
      <c r="AU2" s="2" t="s">
        <v>269</v>
      </c>
      <c r="AV2" s="2" t="s">
        <v>271</v>
      </c>
      <c r="AW2" s="2" t="s">
        <v>273</v>
      </c>
      <c r="AX2" s="2" t="s">
        <v>274</v>
      </c>
      <c r="AY2" s="238" t="s">
        <v>277</v>
      </c>
      <c r="AZ2" s="238"/>
      <c r="BA2" s="2" t="s">
        <v>279</v>
      </c>
      <c r="BB2" s="2" t="s">
        <v>281</v>
      </c>
      <c r="BC2" s="2" t="s">
        <v>283</v>
      </c>
      <c r="BD2" s="238" t="s">
        <v>286</v>
      </c>
      <c r="BE2" s="238"/>
      <c r="BF2" s="238"/>
      <c r="BG2" s="238"/>
      <c r="BH2" s="238"/>
      <c r="BI2" s="2" t="s">
        <v>295</v>
      </c>
      <c r="BJ2" s="238" t="s">
        <v>297</v>
      </c>
      <c r="BK2" s="238"/>
      <c r="BL2" s="238" t="s">
        <v>300</v>
      </c>
      <c r="BM2" s="238"/>
      <c r="BN2" s="238"/>
      <c r="BO2" s="238"/>
      <c r="BP2" s="2" t="s">
        <v>304</v>
      </c>
      <c r="BQ2" s="2" t="s">
        <v>307</v>
      </c>
      <c r="BR2" s="2" t="s">
        <v>308</v>
      </c>
      <c r="BS2" s="2" t="s">
        <v>311</v>
      </c>
      <c r="BT2" s="238" t="s">
        <v>312</v>
      </c>
      <c r="BU2" s="238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9" t="s">
        <v>229</v>
      </c>
      <c r="C2" s="240"/>
      <c r="D2" s="238" t="s">
        <v>314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t="s">
        <v>234</v>
      </c>
      <c r="S2" t="s">
        <v>236</v>
      </c>
      <c r="T2" s="238" t="s">
        <v>243</v>
      </c>
      <c r="U2" s="238"/>
      <c r="V2" s="238"/>
      <c r="W2" s="238"/>
      <c r="X2" s="238"/>
      <c r="Y2" s="238"/>
      <c r="Z2" s="238"/>
      <c r="AA2" t="s">
        <v>248</v>
      </c>
      <c r="AR2" s="238" t="s">
        <v>264</v>
      </c>
      <c r="AS2" s="238"/>
      <c r="AT2" s="238"/>
      <c r="AU2" s="2" t="s">
        <v>269</v>
      </c>
      <c r="AV2" s="2" t="s">
        <v>271</v>
      </c>
      <c r="AW2" s="2" t="s">
        <v>273</v>
      </c>
      <c r="AX2" s="2" t="s">
        <v>274</v>
      </c>
      <c r="AY2" s="238" t="s">
        <v>277</v>
      </c>
      <c r="AZ2" s="238"/>
      <c r="BA2" s="2" t="s">
        <v>279</v>
      </c>
      <c r="BB2" s="2" t="s">
        <v>281</v>
      </c>
      <c r="BC2" s="2" t="s">
        <v>283</v>
      </c>
      <c r="BD2" s="238" t="s">
        <v>286</v>
      </c>
      <c r="BE2" s="238"/>
      <c r="BF2" s="238"/>
      <c r="BG2" s="238"/>
      <c r="BH2" s="238"/>
      <c r="BI2" s="2" t="s">
        <v>295</v>
      </c>
      <c r="BJ2" s="238" t="s">
        <v>297</v>
      </c>
      <c r="BK2" s="238"/>
      <c r="BL2" s="238" t="s">
        <v>300</v>
      </c>
      <c r="BM2" s="238"/>
      <c r="BN2" s="238"/>
      <c r="BO2" s="238"/>
      <c r="BP2" s="2" t="s">
        <v>304</v>
      </c>
      <c r="BQ2" s="2" t="s">
        <v>307</v>
      </c>
      <c r="BR2" s="2" t="s">
        <v>308</v>
      </c>
      <c r="BS2" s="2" t="s">
        <v>311</v>
      </c>
      <c r="BT2" s="238" t="s">
        <v>312</v>
      </c>
      <c r="BU2" s="238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9" t="s">
        <v>229</v>
      </c>
      <c r="C2" s="240"/>
      <c r="D2" s="238" t="s">
        <v>314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t="s">
        <v>234</v>
      </c>
      <c r="S2" t="s">
        <v>236</v>
      </c>
      <c r="T2" s="238" t="s">
        <v>243</v>
      </c>
      <c r="U2" s="238"/>
      <c r="V2" s="238"/>
      <c r="W2" s="238"/>
      <c r="X2" s="238"/>
      <c r="Y2" s="238"/>
      <c r="Z2" s="238"/>
      <c r="AA2" t="s">
        <v>248</v>
      </c>
      <c r="AR2" s="238" t="s">
        <v>264</v>
      </c>
      <c r="AS2" s="238"/>
      <c r="AT2" s="238"/>
      <c r="AU2" s="2" t="s">
        <v>269</v>
      </c>
      <c r="AV2" s="2" t="s">
        <v>271</v>
      </c>
      <c r="AW2" s="2" t="s">
        <v>273</v>
      </c>
      <c r="AX2" s="2" t="s">
        <v>274</v>
      </c>
      <c r="AY2" s="238" t="s">
        <v>277</v>
      </c>
      <c r="AZ2" s="238"/>
      <c r="BA2" s="2" t="s">
        <v>279</v>
      </c>
      <c r="BB2" s="2" t="s">
        <v>281</v>
      </c>
      <c r="BC2" s="2" t="s">
        <v>283</v>
      </c>
      <c r="BD2" s="238" t="s">
        <v>286</v>
      </c>
      <c r="BE2" s="238"/>
      <c r="BF2" s="238"/>
      <c r="BG2" s="238"/>
      <c r="BH2" s="238"/>
      <c r="BI2" s="2" t="s">
        <v>295</v>
      </c>
      <c r="BJ2" s="238" t="s">
        <v>297</v>
      </c>
      <c r="BK2" s="238"/>
      <c r="BL2" s="238" t="s">
        <v>300</v>
      </c>
      <c r="BM2" s="238"/>
      <c r="BN2" s="238"/>
      <c r="BO2" s="238"/>
      <c r="BP2" s="2" t="s">
        <v>304</v>
      </c>
      <c r="BQ2" s="2" t="s">
        <v>307</v>
      </c>
      <c r="BR2" s="2" t="s">
        <v>308</v>
      </c>
      <c r="BS2" s="2" t="s">
        <v>311</v>
      </c>
      <c r="BT2" s="238" t="s">
        <v>312</v>
      </c>
      <c r="BU2" s="238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9" t="s">
        <v>229</v>
      </c>
      <c r="C2" s="240"/>
      <c r="D2" s="238" t="s">
        <v>314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t="s">
        <v>234</v>
      </c>
      <c r="S2" t="s">
        <v>236</v>
      </c>
      <c r="T2" s="238" t="s">
        <v>243</v>
      </c>
      <c r="U2" s="238"/>
      <c r="V2" s="238"/>
      <c r="W2" s="238"/>
      <c r="X2" s="238"/>
      <c r="Y2" s="238"/>
      <c r="Z2" s="238"/>
      <c r="AA2" t="s">
        <v>248</v>
      </c>
      <c r="AR2" s="238" t="s">
        <v>264</v>
      </c>
      <c r="AS2" s="238"/>
      <c r="AT2" s="238"/>
      <c r="AU2" s="2" t="s">
        <v>269</v>
      </c>
      <c r="AV2" s="2" t="s">
        <v>271</v>
      </c>
      <c r="AW2" s="2" t="s">
        <v>273</v>
      </c>
      <c r="AX2" s="2" t="s">
        <v>274</v>
      </c>
      <c r="AY2" s="238" t="s">
        <v>277</v>
      </c>
      <c r="AZ2" s="238"/>
      <c r="BA2" s="2" t="s">
        <v>279</v>
      </c>
      <c r="BB2" s="2" t="s">
        <v>281</v>
      </c>
      <c r="BC2" s="2" t="s">
        <v>283</v>
      </c>
      <c r="BD2" s="238" t="s">
        <v>286</v>
      </c>
      <c r="BE2" s="238"/>
      <c r="BF2" s="238"/>
      <c r="BG2" s="238"/>
      <c r="BH2" s="238"/>
      <c r="BI2" s="2" t="s">
        <v>295</v>
      </c>
      <c r="BJ2" s="238" t="s">
        <v>297</v>
      </c>
      <c r="BK2" s="238"/>
      <c r="BL2" s="238" t="s">
        <v>300</v>
      </c>
      <c r="BM2" s="238"/>
      <c r="BN2" s="238"/>
      <c r="BO2" s="238"/>
      <c r="BP2" s="2" t="s">
        <v>304</v>
      </c>
      <c r="BQ2" s="2" t="s">
        <v>307</v>
      </c>
      <c r="BR2" s="2" t="s">
        <v>308</v>
      </c>
      <c r="BS2" s="2" t="s">
        <v>311</v>
      </c>
      <c r="BT2" s="238" t="s">
        <v>312</v>
      </c>
      <c r="BU2" s="238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2021-04-27T10:06:28Z</cp:lastPrinted>
  <dcterms:created xsi:type="dcterms:W3CDTF">2020-11-06T01:25:08Z</dcterms:created>
  <dcterms:modified xsi:type="dcterms:W3CDTF">2026-03-23T04:25:53Z</dcterms:modified>
</cp:coreProperties>
</file>