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AH6" i="7"/>
  <c r="AI6" i="7" s="1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<sst xmlns="http://schemas.openxmlformats.org/spreadsheetml/2006/main" count="3737" uniqueCount="403">
  <si>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</si>
  <si>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</si>
  <si>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</si>
  <si>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</si>
  <si>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</si>
  <si>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</si>
  <si>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</si>
  <si>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</si>
  <si>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</si>
  <si>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</si>
  <si>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</si>
  <si>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</si>
  <si>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</si>
  <si>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</si>
  <si>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</si>
  <si>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</si>
  <si>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</si>
  <si>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</si>
  <si>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</si>
  <si>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</si>
  <si>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</si>
  <si>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</si>
  <si>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</si>
  <si>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</si>
  <si>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</si>
  <si>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</si>
  <si>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</si>
  <si>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</si>
  <si>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</si>
  <si>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</si>
  <si>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</si>
  <si>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</si>
  <si>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</si>
  <si>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</si>
  <si>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</si>
  <si>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</si>
  <si>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</si>
  <si>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</si>
  <si>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</si>
  <si>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</si>
  <si>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</si>
  <si>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</si>
  <si>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</si>
  <si>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</si>
  <si>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</si>
  <si>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</si>
  <si>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</si>
  <si>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</si>
  <si>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</si>
  <si>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</si>
  <si>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</si>
  <si>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</si>
  <si>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</si>
  <si>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</si>
  <si>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</si>
  <si>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</si>
  <si>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</si>
  <si>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</si>
  <si>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</si>
  <si>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</si>
  <si>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</si>
  <si>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</si>
  <si>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</si>
  <si>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</si>
  <si>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</si>
  <si>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</si>
  <si>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</si>
  <si>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</si>
  <si>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</si>
  <si>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</si>
  <si>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</si>
  <si>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</si>
  <si>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</si>
  <si>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</si>
  <si>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</si>
  <si>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</si>
  <si>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</si>
  <si>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</si>
  <si>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</si>
  <si>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</si>
  <si>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</si>
  <si>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</si>
  <si>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</si>
  <si>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</si>
  <si>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</si>
  <si>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</si>
  <si>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</si>
  <si>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</si>
  <si>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</si>
  <si>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</si>
  <si>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</si>
  <si>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</si>
  <si>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</si>
  <si>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</si>
  <si>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</si>
  <si>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</si>
  <si>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</si>
  <si>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</si>
  <si>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</si>
  <si>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</si>
  <si>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</si>
  <si>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</si>
  <si>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</si>
  <si>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</si>
  <si>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</si>
  <si>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</si>
  <si>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</si>
  <si>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</si>
  <si>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</si>
  <si>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</si>
  <si>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</si>
  <si>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</si>
  <si>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</si>
  <si>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</si>
  <si>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</si>
  <si>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</si>
  <si>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</si>
  <si>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</si>
  <si>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</si>
  <si>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</si>
  <si>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</si>
  <si>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</si>
  <si>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</si>
  <si>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</si>
  <si>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</si>
  <si>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</si>
  <si>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</si>
  <si>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</si>
  <si>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</si>
  <si>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</si>
  <si>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</si>
  <si>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</si>
  <si>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</si>
  <si>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</si>
  <si>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</si>
  <si>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</si>
  <si>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</si>
  <si>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</si>
  <si>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</si>
  <si>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</si>
  <si>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</si>
  <si>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</si>
  <si>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</si>
  <si>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</si>
  <si>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</si>
  <si>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</si>
  <si>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</si>
  <si>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</si>
  <si>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</si>
  <si>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</si>
  <si>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</si>
  <si>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</si>
  <si>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</si>
  <si>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</si>
  <si>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</si>
  <si>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</si>
  <si>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</si>
  <si>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</si>
  <si>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</si>
  <si>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</si>
  <si>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</si>
  <si>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</si>
  <si>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</si>
  <si>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</si>
  <si>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</si>
  <si>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</si>
  <si>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</si>
  <si>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</si>
  <si>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</si>
  <si>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</si>
  <si>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</si>
  <si>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</si>
  <si>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</si>
  <si>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</si>
  <si>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</si>
  <si>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</si>
  <si>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</si>
  <si>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</si>
  <si>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</si>
  <si>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</si>
  <si>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</si>
  <si>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</si>
  <si>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</si>
  <si>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</si>
  <si>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</si>
  <si>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</si>
  <si>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</si>
  <si>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</si>
  <si>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</si>
  <si>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</si>
  <si>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</si>
  <si>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</si>
  <si>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</si>
  <si>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</si>
  <si>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</si>
  <si>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</si>
  <si>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</si>
  <si>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</si>
  <si>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</si>
  <si>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</si>
  <si>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</si>
  <si>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</si>
  <si>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</si>
  <si>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</si>
  <si>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</si>
  <si>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</si>
  <si>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</si>
  <si>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</si>
  <si>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</si>
  <si>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</si>
  <si>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</si>
  <si>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</si>
  <si>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</si>
  <si>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</si>
  <si>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</si>
  <si>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</si>
  <si>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</si>
  <si>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</si>
  <si>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</si>
  <si>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</si>
  <si>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</si>
  <si>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</si>
  <si>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</si>
  <si>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</si>
  <si>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</si>
  <si>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</si>
  <si>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</si>
  <si>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</si>
  <si>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</si>
  <si>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</si>
  <si>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</si>
  <si>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</si>
  <si>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</si>
  <si>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</si>
  <si>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</si>
  <si>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</si>
  <si>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</si>
  <si>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</si>
  <si>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</si>
  <si>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</si>
  <si>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</si>
  <si>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</si>
  <si>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</si>
  <si>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</si>
  <si>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</si>
  <si>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</si>
  <si>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</si>
  <si>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</si>
  <si>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</si>
  <si>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</si>
  <si>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</si>
  <si>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</si>
  <si>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</si>
  <si>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</si>
  <si>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</si>
  <si>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</si>
  <si>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</si>
  <si>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</si>
  <si>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</si>
  <si>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</si>
  <si>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</si>
  <si>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</si>
  <si>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</si>
  <si>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</si>
  <si>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</si>
  <si>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</si>
  <si>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</si>
  <si>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</si>
  <si>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</si>
  <si>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</si>
  <si>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</si>
  <si>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</si>
  <si>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</si>
  <si>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</si>
  <si>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</si>
  <si>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</si>
  <si>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</si>
  <si>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</si>
  <si>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</si>
  <si>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</si>
  <si>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</si>
  <si>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</si>
  <si>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</si>
  <si>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</si>
  <si>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</si>
  <si>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</si>
  <si>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</si>
  <si>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</si>
  <si>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</si>
  <si>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</si>
  <si>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</si>
  <si>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</si>
  <si>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</si>
  <si>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</si>
  <si>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</si>
  <si>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</si>
  <si>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</si>
  <si>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</si>
  <si>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</si>
  <si>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</si>
  <si>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</si>
  <si>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</si>
  <si>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</si>
  <si>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</si>
  <si>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</si>
  <si>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</si>
  <si>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</si>
  <si>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</si>
  <si>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</si>
  <si>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</si>
  <si>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</si>
  <si>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</si>
  <si>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</si>
  <si>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</si>
  <si>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</si>
  <si>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</si>
  <si>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</si>
  <si>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</si>
  <si>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</si>
  <si>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</si>
  <si>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</si>
  <si>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</si>
  <si>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</si>
  <si>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</si>
  <si>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</si>
  <si>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</si>
  <si>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</si>
  <si>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</si>
  <si>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</si>
  <si>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</si>
  <si>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</si>
  <si>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</si>
  <si>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</si>
  <si>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</si>
  <si>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</si>
  <si>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</si>
  <si>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</si>
  <si>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</si>
  <si>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</si>
  <si>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</si>
  <si>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</si>
  <si>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</si>
  <si>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</si>
  <si>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</si>
  <si>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</si>
  <si>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</si>
  <si>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</si>
  <si>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</si>
  <si>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</si>
  <si>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</si>
  <si>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</si>
  <si>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</si>
  <si>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</si>
  <si>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</si>
  <si>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</si>
  <si>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</si>
  <si>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</si>
  <si>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</si>
  <si>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</si>
  <si>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</si>
  <si>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</si>
  <si>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</si>
  <si>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</si>
  <si>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</si>
  <si>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</si>
  <si>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</si>
  <si>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</si>
  <si>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</si>
  <si>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</si>
  <si>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</si>
  <si>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</si>
  <si>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</si>
  <si>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</si>
  <si>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</si>
  <si>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</si>
  <si>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</si>
  <si>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</si>
  <si>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</si>
  <si>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</si>
  <si>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</si>
  <si>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</si>
  <si>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</si>
  <si>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</si>
  <si>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晴/雨</t>
  </si>
  <si>
    <t>曇/晴</t>
  </si>
  <si>
    <t>曇</t>
  </si>
  <si>
    <t>曇|雨</t>
  </si>
  <si>
    <t>雨</t>
  </si>
  <si>
    <t>晴|曇</t>
  </si>
  <si>
    <t>晴/曇</t>
  </si>
  <si>
    <t>雨/晴</t>
  </si>
  <si>
    <t>曇|晴</t>
  </si>
  <si>
    <t>0.00005未満</t>
  </si>
  <si>
    <t>0.004未満</t>
  </si>
  <si>
    <t>0.05未満</t>
  </si>
  <si>
    <t>0.002未満</t>
  </si>
  <si>
    <t>0.001未満</t>
  </si>
  <si>
    <t>0.5未満</t>
  </si>
  <si>
    <t>0.1未満</t>
  </si>
  <si>
    <t>晴|曇</t>
    <phoneticPr fontId="2"/>
  </si>
  <si>
    <t>曇</t>
    <phoneticPr fontId="2"/>
  </si>
  <si>
    <t>不検出</t>
    <rPh sb="0" eb="3">
      <t>フケンシュツ</t>
    </rPh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</si>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</sst>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176" fontId="18" fillId="0" borderId="67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8" fillId="0" borderId="34" xfId="0" applyFont="1" applyFill="1" applyBorder="1">
      <alignment vertical="center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9" xfId="3" quotePrefix="1" applyNumberFormat="1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2" fontId="18" fillId="0" borderId="40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79" fontId="18" fillId="0" borderId="67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14" fontId="18" fillId="0" borderId="33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73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09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AN16" sqref="AN16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67">
        <v>44927</v>
      </c>
      <c r="B2" s="267"/>
      <c r="C2" s="268">
        <v>45017</v>
      </c>
      <c r="D2" s="268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10.15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69" t="s">
        <v>348</v>
      </c>
      <c r="E4" s="261" t="s">
        <v>376</v>
      </c>
      <c r="F4" s="237" t="s">
        <v>374</v>
      </c>
      <c r="G4" s="237" t="s">
        <v>352</v>
      </c>
      <c r="H4" s="239" t="s">
        <v>353</v>
      </c>
      <c r="I4" s="237" t="s">
        <v>357</v>
      </c>
      <c r="J4" s="259"/>
      <c r="K4" s="237"/>
      <c r="L4" s="239"/>
      <c r="M4" s="237"/>
      <c r="N4" s="247"/>
      <c r="O4" s="249"/>
      <c r="P4" s="265"/>
      <c r="Q4" s="241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70"/>
      <c r="E5" s="262"/>
      <c r="F5" s="238"/>
      <c r="G5" s="238"/>
      <c r="H5" s="240"/>
      <c r="I5" s="238"/>
      <c r="J5" s="260"/>
      <c r="K5" s="238"/>
      <c r="L5" s="240"/>
      <c r="M5" s="238"/>
      <c r="N5" s="248"/>
      <c r="O5" s="250"/>
      <c r="P5" s="266"/>
      <c r="Q5" s="242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75" t="s">
        <v>350</v>
      </c>
      <c r="E6" s="257" t="s">
        <v>379</v>
      </c>
      <c r="F6" s="271" t="s">
        <v>375</v>
      </c>
      <c r="G6" s="271" t="s">
        <v>380</v>
      </c>
      <c r="H6" s="273" t="s">
        <v>355</v>
      </c>
      <c r="I6" s="271" t="s">
        <v>358</v>
      </c>
      <c r="J6" s="273"/>
      <c r="K6" s="271"/>
      <c r="L6" s="235"/>
      <c r="M6" s="255"/>
      <c r="N6" s="251"/>
      <c r="O6" s="253"/>
      <c r="P6" s="243"/>
      <c r="Q6" s="245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76"/>
      <c r="E7" s="258"/>
      <c r="F7" s="272"/>
      <c r="G7" s="272"/>
      <c r="H7" s="274"/>
      <c r="I7" s="272"/>
      <c r="J7" s="274"/>
      <c r="K7" s="272"/>
      <c r="L7" s="236"/>
      <c r="M7" s="256"/>
      <c r="N7" s="252"/>
      <c r="O7" s="254"/>
      <c r="P7" s="244"/>
      <c r="Q7" s="24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4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234">
        <v>45034</v>
      </c>
      <c r="E9" s="234">
        <v>45034</v>
      </c>
      <c r="F9" s="234">
        <v>45034</v>
      </c>
      <c r="G9" s="234">
        <v>45034</v>
      </c>
      <c r="H9" s="234">
        <v>45034</v>
      </c>
      <c r="I9" s="234">
        <v>45034</v>
      </c>
      <c r="J9" s="171"/>
      <c r="K9" s="171"/>
      <c r="L9" s="171"/>
      <c r="M9" s="171"/>
      <c r="N9" s="217"/>
      <c r="O9" s="228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232">
        <v>0.45833333333333331</v>
      </c>
      <c r="E10" s="233">
        <v>0.4465277777777778</v>
      </c>
      <c r="F10" s="233">
        <v>0.47430555555555554</v>
      </c>
      <c r="G10" s="233">
        <v>0.39930555555555558</v>
      </c>
      <c r="H10" s="233">
        <v>0.43194444444444446</v>
      </c>
      <c r="I10" s="233">
        <v>0.42152777777777778</v>
      </c>
      <c r="J10" s="71"/>
      <c r="K10" s="71"/>
      <c r="L10" s="71"/>
      <c r="M10" s="71"/>
      <c r="N10" s="218"/>
      <c r="O10" s="173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388</v>
      </c>
      <c r="E11" s="71" t="s">
        <v>399</v>
      </c>
      <c r="F11" s="71" t="s">
        <v>399</v>
      </c>
      <c r="G11" s="71" t="s">
        <v>399</v>
      </c>
      <c r="H11" s="71" t="s">
        <v>399</v>
      </c>
      <c r="I11" s="71" t="s">
        <v>399</v>
      </c>
      <c r="J11" s="71"/>
      <c r="K11" s="71"/>
      <c r="L11" s="71"/>
      <c r="M11" s="71"/>
      <c r="N11" s="218"/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385</v>
      </c>
      <c r="E12" s="71" t="s">
        <v>400</v>
      </c>
      <c r="F12" s="71" t="s">
        <v>400</v>
      </c>
      <c r="G12" s="71" t="s">
        <v>400</v>
      </c>
      <c r="H12" s="71" t="s">
        <v>400</v>
      </c>
      <c r="I12" s="71" t="s">
        <v>400</v>
      </c>
      <c r="J12" s="71"/>
      <c r="K12" s="71"/>
      <c r="L12" s="71"/>
      <c r="M12" s="71"/>
      <c r="N12" s="218"/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14.5</v>
      </c>
      <c r="E13" s="73">
        <v>16.2</v>
      </c>
      <c r="F13" s="73">
        <v>14.5</v>
      </c>
      <c r="G13" s="73">
        <v>15</v>
      </c>
      <c r="H13" s="73">
        <v>13.5</v>
      </c>
      <c r="I13" s="73">
        <v>15.8</v>
      </c>
      <c r="J13" s="73"/>
      <c r="K13" s="73"/>
      <c r="L13" s="73"/>
      <c r="M13" s="73"/>
      <c r="N13" s="219"/>
      <c r="O13" s="140"/>
      <c r="P13" s="72"/>
      <c r="Q13" s="140"/>
      <c r="R13" s="72" t="s">
        <v>381</v>
      </c>
      <c r="S13" s="73" t="s">
        <v>381</v>
      </c>
      <c r="T13" s="73" t="s">
        <v>381</v>
      </c>
      <c r="U13" s="73" t="s">
        <v>381</v>
      </c>
      <c r="V13" s="73" t="s">
        <v>381</v>
      </c>
      <c r="W13" s="73" t="s">
        <v>381</v>
      </c>
      <c r="X13" s="73" t="s">
        <v>381</v>
      </c>
      <c r="Y13" s="73" t="s">
        <v>381</v>
      </c>
      <c r="Z13" s="73" t="s">
        <v>381</v>
      </c>
      <c r="AA13" s="73" t="s">
        <v>381</v>
      </c>
      <c r="AB13" s="73" t="s">
        <v>381</v>
      </c>
      <c r="AC13" s="73" t="s">
        <v>381</v>
      </c>
      <c r="AD13" s="73" t="s">
        <v>381</v>
      </c>
      <c r="AE13" s="73" t="s">
        <v>381</v>
      </c>
      <c r="AF13" s="73" t="s">
        <v>381</v>
      </c>
      <c r="AG13" s="73" t="s">
        <v>381</v>
      </c>
      <c r="AH13" s="73" t="s">
        <v>381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7.9</v>
      </c>
      <c r="E14" s="80">
        <v>13.2</v>
      </c>
      <c r="F14" s="80">
        <v>10.8</v>
      </c>
      <c r="G14" s="80">
        <v>14</v>
      </c>
      <c r="H14" s="80">
        <v>9.3000000000000007</v>
      </c>
      <c r="I14" s="80">
        <v>13.8</v>
      </c>
      <c r="J14" s="80"/>
      <c r="K14" s="80"/>
      <c r="L14" s="80"/>
      <c r="M14" s="80"/>
      <c r="N14" s="220"/>
      <c r="O14" s="175"/>
      <c r="P14" s="79"/>
      <c r="Q14" s="175"/>
      <c r="R14" s="72" t="s">
        <v>381</v>
      </c>
      <c r="S14" s="73" t="s">
        <v>381</v>
      </c>
      <c r="T14" s="73" t="s">
        <v>381</v>
      </c>
      <c r="U14" s="73" t="s">
        <v>381</v>
      </c>
      <c r="V14" s="73" t="s">
        <v>381</v>
      </c>
      <c r="W14" s="73" t="s">
        <v>381</v>
      </c>
      <c r="X14" s="73" t="s">
        <v>381</v>
      </c>
      <c r="Y14" s="73" t="s">
        <v>381</v>
      </c>
      <c r="Z14" s="73" t="s">
        <v>381</v>
      </c>
      <c r="AA14" s="73" t="s">
        <v>381</v>
      </c>
      <c r="AB14" s="73" t="s">
        <v>381</v>
      </c>
      <c r="AC14" s="73" t="s">
        <v>381</v>
      </c>
      <c r="AD14" s="73" t="s">
        <v>381</v>
      </c>
      <c r="AE14" s="73" t="s">
        <v>381</v>
      </c>
      <c r="AF14" s="73" t="s">
        <v>381</v>
      </c>
      <c r="AG14" s="73" t="s">
        <v>381</v>
      </c>
      <c r="AH14" s="73" t="s">
        <v>381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/>
      <c r="K16" s="89"/>
      <c r="L16" s="89"/>
      <c r="M16" s="89"/>
      <c r="N16" s="221"/>
      <c r="O16" s="183"/>
      <c r="P16" s="88"/>
      <c r="Q16" s="89"/>
      <c r="R16" s="91" t="s">
        <v>381</v>
      </c>
      <c r="S16" s="92" t="s">
        <v>381</v>
      </c>
      <c r="T16" s="92" t="s">
        <v>381</v>
      </c>
      <c r="U16" s="92" t="s">
        <v>381</v>
      </c>
      <c r="V16" s="92" t="s">
        <v>381</v>
      </c>
      <c r="W16" s="92" t="s">
        <v>381</v>
      </c>
      <c r="X16" s="92" t="s">
        <v>381</v>
      </c>
      <c r="Y16" s="92" t="s">
        <v>381</v>
      </c>
      <c r="Z16" s="92" t="s">
        <v>381</v>
      </c>
      <c r="AA16" s="92" t="s">
        <v>381</v>
      </c>
      <c r="AB16" s="92" t="s">
        <v>381</v>
      </c>
      <c r="AC16" s="92" t="s">
        <v>381</v>
      </c>
      <c r="AD16" s="92" t="s">
        <v>381</v>
      </c>
      <c r="AE16" s="92" t="s">
        <v>381</v>
      </c>
      <c r="AF16" s="92" t="s">
        <v>381</v>
      </c>
      <c r="AG16" s="92" t="s">
        <v>381</v>
      </c>
      <c r="AH16" s="92" t="s">
        <v>381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401</v>
      </c>
      <c r="E17" s="92" t="s">
        <v>401</v>
      </c>
      <c r="F17" s="92" t="s">
        <v>401</v>
      </c>
      <c r="G17" s="92" t="s">
        <v>401</v>
      </c>
      <c r="H17" s="92" t="s">
        <v>401</v>
      </c>
      <c r="I17" s="92" t="s">
        <v>401</v>
      </c>
      <c r="J17" s="92"/>
      <c r="K17" s="92"/>
      <c r="L17" s="92"/>
      <c r="M17" s="92"/>
      <c r="N17" s="127"/>
      <c r="O17" s="184"/>
      <c r="P17" s="91"/>
      <c r="Q17" s="92"/>
      <c r="R17" s="91" t="s">
        <v>381</v>
      </c>
      <c r="S17" s="92" t="s">
        <v>381</v>
      </c>
      <c r="T17" s="92" t="s">
        <v>381</v>
      </c>
      <c r="U17" s="92" t="s">
        <v>381</v>
      </c>
      <c r="V17" s="92" t="s">
        <v>381</v>
      </c>
      <c r="W17" s="92" t="s">
        <v>381</v>
      </c>
      <c r="X17" s="92" t="s">
        <v>381</v>
      </c>
      <c r="Y17" s="92" t="s">
        <v>381</v>
      </c>
      <c r="Z17" s="92" t="s">
        <v>381</v>
      </c>
      <c r="AA17" s="92" t="s">
        <v>381</v>
      </c>
      <c r="AB17" s="92" t="s">
        <v>381</v>
      </c>
      <c r="AC17" s="92" t="s">
        <v>381</v>
      </c>
      <c r="AD17" s="92" t="s">
        <v>381</v>
      </c>
      <c r="AE17" s="92" t="s">
        <v>381</v>
      </c>
      <c r="AF17" s="92" t="s">
        <v>381</v>
      </c>
      <c r="AG17" s="92" t="s">
        <v>381</v>
      </c>
      <c r="AH17" s="92" t="s">
        <v>381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381</v>
      </c>
      <c r="E18" s="100" t="s">
        <v>381</v>
      </c>
      <c r="F18" s="100" t="s">
        <v>381</v>
      </c>
      <c r="G18" s="100" t="s">
        <v>381</v>
      </c>
      <c r="H18" s="100" t="s">
        <v>381</v>
      </c>
      <c r="I18" s="100" t="s">
        <v>381</v>
      </c>
      <c r="J18" s="100"/>
      <c r="K18" s="100"/>
      <c r="L18" s="100"/>
      <c r="M18" s="100"/>
      <c r="N18" s="222"/>
      <c r="O18" s="185"/>
      <c r="P18" s="99"/>
      <c r="Q18" s="100"/>
      <c r="R18" s="91" t="s">
        <v>381</v>
      </c>
      <c r="S18" s="92" t="s">
        <v>381</v>
      </c>
      <c r="T18" s="92" t="s">
        <v>381</v>
      </c>
      <c r="U18" s="92" t="s">
        <v>381</v>
      </c>
      <c r="V18" s="92" t="s">
        <v>381</v>
      </c>
      <c r="W18" s="92" t="s">
        <v>381</v>
      </c>
      <c r="X18" s="92" t="s">
        <v>381</v>
      </c>
      <c r="Y18" s="92" t="s">
        <v>381</v>
      </c>
      <c r="Z18" s="92" t="s">
        <v>381</v>
      </c>
      <c r="AA18" s="92" t="s">
        <v>381</v>
      </c>
      <c r="AB18" s="92" t="s">
        <v>381</v>
      </c>
      <c r="AC18" s="92" t="s">
        <v>381</v>
      </c>
      <c r="AD18" s="92" t="s">
        <v>381</v>
      </c>
      <c r="AE18" s="92" t="s">
        <v>381</v>
      </c>
      <c r="AF18" s="92" t="s">
        <v>381</v>
      </c>
      <c r="AG18" s="92" t="s">
        <v>381</v>
      </c>
      <c r="AH18" s="92" t="s">
        <v>381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392</v>
      </c>
      <c r="E19" s="102" t="s">
        <v>392</v>
      </c>
      <c r="F19" s="102" t="s">
        <v>392</v>
      </c>
      <c r="G19" s="102" t="s">
        <v>392</v>
      </c>
      <c r="H19" s="102" t="s">
        <v>392</v>
      </c>
      <c r="I19" s="102" t="s">
        <v>392</v>
      </c>
      <c r="J19" s="102"/>
      <c r="K19" s="102"/>
      <c r="L19" s="102"/>
      <c r="M19" s="102"/>
      <c r="N19" s="223"/>
      <c r="O19" s="186"/>
      <c r="P19" s="101"/>
      <c r="Q19" s="102"/>
      <c r="R19" s="91" t="s">
        <v>381</v>
      </c>
      <c r="S19" s="92" t="s">
        <v>381</v>
      </c>
      <c r="T19" s="92" t="s">
        <v>381</v>
      </c>
      <c r="U19" s="92" t="s">
        <v>381</v>
      </c>
      <c r="V19" s="92" t="s">
        <v>381</v>
      </c>
      <c r="W19" s="92" t="s">
        <v>381</v>
      </c>
      <c r="X19" s="92" t="s">
        <v>381</v>
      </c>
      <c r="Y19" s="92" t="s">
        <v>381</v>
      </c>
      <c r="Z19" s="92" t="s">
        <v>381</v>
      </c>
      <c r="AA19" s="92" t="s">
        <v>381</v>
      </c>
      <c r="AB19" s="92" t="s">
        <v>381</v>
      </c>
      <c r="AC19" s="92" t="s">
        <v>381</v>
      </c>
      <c r="AD19" s="92" t="s">
        <v>381</v>
      </c>
      <c r="AE19" s="92" t="s">
        <v>381</v>
      </c>
      <c r="AF19" s="92" t="s">
        <v>381</v>
      </c>
      <c r="AG19" s="92" t="s">
        <v>381</v>
      </c>
      <c r="AH19" s="92" t="s">
        <v>381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381</v>
      </c>
      <c r="E20" s="104" t="s">
        <v>381</v>
      </c>
      <c r="F20" s="104" t="s">
        <v>381</v>
      </c>
      <c r="G20" s="104" t="s">
        <v>381</v>
      </c>
      <c r="H20" s="104" t="s">
        <v>381</v>
      </c>
      <c r="I20" s="104" t="s">
        <v>381</v>
      </c>
      <c r="J20" s="104"/>
      <c r="K20" s="104"/>
      <c r="L20" s="104"/>
      <c r="M20" s="104"/>
      <c r="N20" s="224"/>
      <c r="O20" s="187"/>
      <c r="P20" s="103"/>
      <c r="Q20" s="104"/>
      <c r="R20" s="91" t="s">
        <v>381</v>
      </c>
      <c r="S20" s="92" t="s">
        <v>381</v>
      </c>
      <c r="T20" s="92" t="s">
        <v>381</v>
      </c>
      <c r="U20" s="92" t="s">
        <v>381</v>
      </c>
      <c r="V20" s="92" t="s">
        <v>381</v>
      </c>
      <c r="W20" s="92" t="s">
        <v>381</v>
      </c>
      <c r="X20" s="92" t="s">
        <v>381</v>
      </c>
      <c r="Y20" s="92" t="s">
        <v>381</v>
      </c>
      <c r="Z20" s="92" t="s">
        <v>381</v>
      </c>
      <c r="AA20" s="92" t="s">
        <v>381</v>
      </c>
      <c r="AB20" s="92" t="s">
        <v>381</v>
      </c>
      <c r="AC20" s="92" t="s">
        <v>381</v>
      </c>
      <c r="AD20" s="92" t="s">
        <v>381</v>
      </c>
      <c r="AE20" s="92" t="s">
        <v>381</v>
      </c>
      <c r="AF20" s="92" t="s">
        <v>381</v>
      </c>
      <c r="AG20" s="92" t="s">
        <v>381</v>
      </c>
      <c r="AH20" s="92" t="s">
        <v>381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381</v>
      </c>
      <c r="E21" s="104" t="s">
        <v>381</v>
      </c>
      <c r="F21" s="104" t="s">
        <v>381</v>
      </c>
      <c r="G21" s="104" t="s">
        <v>381</v>
      </c>
      <c r="H21" s="104" t="s">
        <v>381</v>
      </c>
      <c r="I21" s="104" t="s">
        <v>381</v>
      </c>
      <c r="J21" s="104"/>
      <c r="K21" s="104"/>
      <c r="L21" s="104"/>
      <c r="M21" s="104"/>
      <c r="N21" s="224"/>
      <c r="O21" s="187"/>
      <c r="P21" s="103"/>
      <c r="Q21" s="104"/>
      <c r="R21" s="91" t="s">
        <v>381</v>
      </c>
      <c r="S21" s="92" t="s">
        <v>381</v>
      </c>
      <c r="T21" s="92" t="s">
        <v>381</v>
      </c>
      <c r="U21" s="92" t="s">
        <v>381</v>
      </c>
      <c r="V21" s="92" t="s">
        <v>381</v>
      </c>
      <c r="W21" s="92" t="s">
        <v>381</v>
      </c>
      <c r="X21" s="92" t="s">
        <v>381</v>
      </c>
      <c r="Y21" s="92" t="s">
        <v>381</v>
      </c>
      <c r="Z21" s="92" t="s">
        <v>381</v>
      </c>
      <c r="AA21" s="92" t="s">
        <v>381</v>
      </c>
      <c r="AB21" s="92" t="s">
        <v>381</v>
      </c>
      <c r="AC21" s="92" t="s">
        <v>381</v>
      </c>
      <c r="AD21" s="92" t="s">
        <v>381</v>
      </c>
      <c r="AE21" s="92" t="s">
        <v>381</v>
      </c>
      <c r="AF21" s="92" t="s">
        <v>381</v>
      </c>
      <c r="AG21" s="92" t="s">
        <v>381</v>
      </c>
      <c r="AH21" s="92" t="s">
        <v>381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381</v>
      </c>
      <c r="E22" s="104" t="s">
        <v>381</v>
      </c>
      <c r="F22" s="104" t="s">
        <v>381</v>
      </c>
      <c r="G22" s="104" t="s">
        <v>381</v>
      </c>
      <c r="H22" s="104" t="s">
        <v>381</v>
      </c>
      <c r="I22" s="104" t="s">
        <v>381</v>
      </c>
      <c r="J22" s="104"/>
      <c r="K22" s="104"/>
      <c r="L22" s="104"/>
      <c r="M22" s="104"/>
      <c r="N22" s="224"/>
      <c r="O22" s="187"/>
      <c r="P22" s="103"/>
      <c r="Q22" s="104"/>
      <c r="R22" s="91" t="s">
        <v>381</v>
      </c>
      <c r="S22" s="92" t="s">
        <v>381</v>
      </c>
      <c r="T22" s="92" t="s">
        <v>381</v>
      </c>
      <c r="U22" s="92" t="s">
        <v>381</v>
      </c>
      <c r="V22" s="92" t="s">
        <v>381</v>
      </c>
      <c r="W22" s="92" t="s">
        <v>381</v>
      </c>
      <c r="X22" s="92" t="s">
        <v>381</v>
      </c>
      <c r="Y22" s="92" t="s">
        <v>381</v>
      </c>
      <c r="Z22" s="92" t="s">
        <v>381</v>
      </c>
      <c r="AA22" s="92" t="s">
        <v>381</v>
      </c>
      <c r="AB22" s="92" t="s">
        <v>381</v>
      </c>
      <c r="AC22" s="92" t="s">
        <v>381</v>
      </c>
      <c r="AD22" s="92" t="s">
        <v>381</v>
      </c>
      <c r="AE22" s="92" t="s">
        <v>381</v>
      </c>
      <c r="AF22" s="92" t="s">
        <v>381</v>
      </c>
      <c r="AG22" s="92" t="s">
        <v>381</v>
      </c>
      <c r="AH22" s="92" t="s">
        <v>381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381</v>
      </c>
      <c r="E23" s="104" t="s">
        <v>381</v>
      </c>
      <c r="F23" s="104" t="s">
        <v>381</v>
      </c>
      <c r="G23" s="104" t="s">
        <v>381</v>
      </c>
      <c r="H23" s="104" t="s">
        <v>381</v>
      </c>
      <c r="I23" s="104" t="s">
        <v>381</v>
      </c>
      <c r="J23" s="104"/>
      <c r="K23" s="104"/>
      <c r="L23" s="104"/>
      <c r="M23" s="104"/>
      <c r="N23" s="224"/>
      <c r="O23" s="187"/>
      <c r="P23" s="103"/>
      <c r="Q23" s="104"/>
      <c r="R23" s="91" t="s">
        <v>381</v>
      </c>
      <c r="S23" s="92" t="s">
        <v>381</v>
      </c>
      <c r="T23" s="92" t="s">
        <v>381</v>
      </c>
      <c r="U23" s="92" t="s">
        <v>381</v>
      </c>
      <c r="V23" s="92" t="s">
        <v>381</v>
      </c>
      <c r="W23" s="92" t="s">
        <v>381</v>
      </c>
      <c r="X23" s="92" t="s">
        <v>381</v>
      </c>
      <c r="Y23" s="92" t="s">
        <v>381</v>
      </c>
      <c r="Z23" s="92" t="s">
        <v>381</v>
      </c>
      <c r="AA23" s="92" t="s">
        <v>381</v>
      </c>
      <c r="AB23" s="92" t="s">
        <v>381</v>
      </c>
      <c r="AC23" s="92" t="s">
        <v>381</v>
      </c>
      <c r="AD23" s="92" t="s">
        <v>381</v>
      </c>
      <c r="AE23" s="92" t="s">
        <v>381</v>
      </c>
      <c r="AF23" s="92" t="s">
        <v>381</v>
      </c>
      <c r="AG23" s="92" t="s">
        <v>381</v>
      </c>
      <c r="AH23" s="92" t="s">
        <v>381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393</v>
      </c>
      <c r="E24" s="104" t="s">
        <v>393</v>
      </c>
      <c r="F24" s="104" t="s">
        <v>393</v>
      </c>
      <c r="G24" s="104" t="s">
        <v>393</v>
      </c>
      <c r="H24" s="104" t="s">
        <v>393</v>
      </c>
      <c r="I24" s="104" t="s">
        <v>393</v>
      </c>
      <c r="J24" s="104"/>
      <c r="K24" s="104"/>
      <c r="L24" s="104"/>
      <c r="M24" s="104"/>
      <c r="N24" s="224"/>
      <c r="O24" s="187"/>
      <c r="P24" s="103"/>
      <c r="Q24" s="104"/>
      <c r="R24" s="91" t="s">
        <v>381</v>
      </c>
      <c r="S24" s="92" t="s">
        <v>381</v>
      </c>
      <c r="T24" s="92" t="s">
        <v>381</v>
      </c>
      <c r="U24" s="92" t="s">
        <v>381</v>
      </c>
      <c r="V24" s="92" t="s">
        <v>381</v>
      </c>
      <c r="W24" s="92" t="s">
        <v>381</v>
      </c>
      <c r="X24" s="92" t="s">
        <v>381</v>
      </c>
      <c r="Y24" s="92" t="s">
        <v>381</v>
      </c>
      <c r="Z24" s="92" t="s">
        <v>381</v>
      </c>
      <c r="AA24" s="92" t="s">
        <v>381</v>
      </c>
      <c r="AB24" s="92" t="s">
        <v>381</v>
      </c>
      <c r="AC24" s="92" t="s">
        <v>381</v>
      </c>
      <c r="AD24" s="92" t="s">
        <v>381</v>
      </c>
      <c r="AE24" s="92" t="s">
        <v>381</v>
      </c>
      <c r="AF24" s="92" t="s">
        <v>381</v>
      </c>
      <c r="AG24" s="92" t="s">
        <v>381</v>
      </c>
      <c r="AH24" s="92" t="s">
        <v>381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396</v>
      </c>
      <c r="E25" s="104" t="s">
        <v>396</v>
      </c>
      <c r="F25" s="104" t="s">
        <v>396</v>
      </c>
      <c r="G25" s="104" t="s">
        <v>396</v>
      </c>
      <c r="H25" s="104" t="s">
        <v>396</v>
      </c>
      <c r="I25" s="104" t="s">
        <v>396</v>
      </c>
      <c r="J25" s="104"/>
      <c r="K25" s="104"/>
      <c r="L25" s="104"/>
      <c r="M25" s="104"/>
      <c r="N25" s="224"/>
      <c r="O25" s="187"/>
      <c r="P25" s="103"/>
      <c r="Q25" s="104"/>
      <c r="R25" s="91" t="s">
        <v>381</v>
      </c>
      <c r="S25" s="92" t="s">
        <v>381</v>
      </c>
      <c r="T25" s="92" t="s">
        <v>381</v>
      </c>
      <c r="U25" s="92" t="s">
        <v>381</v>
      </c>
      <c r="V25" s="92" t="s">
        <v>381</v>
      </c>
      <c r="W25" s="92" t="s">
        <v>381</v>
      </c>
      <c r="X25" s="92" t="s">
        <v>381</v>
      </c>
      <c r="Y25" s="92" t="s">
        <v>381</v>
      </c>
      <c r="Z25" s="92" t="s">
        <v>381</v>
      </c>
      <c r="AA25" s="92" t="s">
        <v>381</v>
      </c>
      <c r="AB25" s="92" t="s">
        <v>381</v>
      </c>
      <c r="AC25" s="92" t="s">
        <v>381</v>
      </c>
      <c r="AD25" s="92" t="s">
        <v>381</v>
      </c>
      <c r="AE25" s="92" t="s">
        <v>381</v>
      </c>
      <c r="AF25" s="92" t="s">
        <v>381</v>
      </c>
      <c r="AG25" s="92" t="s">
        <v>381</v>
      </c>
      <c r="AH25" s="92" t="s">
        <v>381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0.08</v>
      </c>
      <c r="E26" s="106">
        <v>7.0000000000000007E-2</v>
      </c>
      <c r="F26" s="106">
        <v>0.14000000000000001</v>
      </c>
      <c r="G26" s="106">
        <v>0.14000000000000001</v>
      </c>
      <c r="H26" s="106">
        <v>0.33</v>
      </c>
      <c r="I26" s="106">
        <v>0.33</v>
      </c>
      <c r="J26" s="106"/>
      <c r="K26" s="106"/>
      <c r="L26" s="106"/>
      <c r="M26" s="106"/>
      <c r="N26" s="225"/>
      <c r="O26" s="188"/>
      <c r="P26" s="105"/>
      <c r="Q26" s="106"/>
      <c r="R26" s="91" t="s">
        <v>381</v>
      </c>
      <c r="S26" s="92" t="s">
        <v>381</v>
      </c>
      <c r="T26" s="92" t="s">
        <v>381</v>
      </c>
      <c r="U26" s="92" t="s">
        <v>381</v>
      </c>
      <c r="V26" s="92" t="s">
        <v>381</v>
      </c>
      <c r="W26" s="92" t="s">
        <v>381</v>
      </c>
      <c r="X26" s="92" t="s">
        <v>381</v>
      </c>
      <c r="Y26" s="92" t="s">
        <v>381</v>
      </c>
      <c r="Z26" s="92" t="s">
        <v>381</v>
      </c>
      <c r="AA26" s="92" t="s">
        <v>381</v>
      </c>
      <c r="AB26" s="92" t="s">
        <v>381</v>
      </c>
      <c r="AC26" s="92" t="s">
        <v>381</v>
      </c>
      <c r="AD26" s="92" t="s">
        <v>381</v>
      </c>
      <c r="AE26" s="92" t="s">
        <v>381</v>
      </c>
      <c r="AF26" s="92" t="s">
        <v>381</v>
      </c>
      <c r="AG26" s="92" t="s">
        <v>381</v>
      </c>
      <c r="AH26" s="92" t="s">
        <v>381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394</v>
      </c>
      <c r="E27" s="106" t="s">
        <v>394</v>
      </c>
      <c r="F27" s="106" t="s">
        <v>394</v>
      </c>
      <c r="G27" s="106" t="s">
        <v>394</v>
      </c>
      <c r="H27" s="106" t="s">
        <v>394</v>
      </c>
      <c r="I27" s="106" t="s">
        <v>394</v>
      </c>
      <c r="J27" s="106"/>
      <c r="K27" s="106"/>
      <c r="L27" s="106"/>
      <c r="M27" s="106"/>
      <c r="N27" s="225"/>
      <c r="O27" s="188"/>
      <c r="P27" s="105"/>
      <c r="Q27" s="106"/>
      <c r="R27" s="91" t="s">
        <v>381</v>
      </c>
      <c r="S27" s="92" t="s">
        <v>381</v>
      </c>
      <c r="T27" s="92" t="s">
        <v>381</v>
      </c>
      <c r="U27" s="92" t="s">
        <v>381</v>
      </c>
      <c r="V27" s="92" t="s">
        <v>381</v>
      </c>
      <c r="W27" s="92" t="s">
        <v>381</v>
      </c>
      <c r="X27" s="92" t="s">
        <v>381</v>
      </c>
      <c r="Y27" s="92" t="s">
        <v>381</v>
      </c>
      <c r="Z27" s="92" t="s">
        <v>381</v>
      </c>
      <c r="AA27" s="92" t="s">
        <v>381</v>
      </c>
      <c r="AB27" s="92" t="s">
        <v>381</v>
      </c>
      <c r="AC27" s="92" t="s">
        <v>381</v>
      </c>
      <c r="AD27" s="92" t="s">
        <v>381</v>
      </c>
      <c r="AE27" s="92" t="s">
        <v>381</v>
      </c>
      <c r="AF27" s="92" t="s">
        <v>381</v>
      </c>
      <c r="AG27" s="92" t="s">
        <v>381</v>
      </c>
      <c r="AH27" s="92" t="s">
        <v>381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381</v>
      </c>
      <c r="E28" s="106" t="s">
        <v>381</v>
      </c>
      <c r="F28" s="106" t="s">
        <v>381</v>
      </c>
      <c r="G28" s="106" t="s">
        <v>381</v>
      </c>
      <c r="H28" s="106" t="s">
        <v>381</v>
      </c>
      <c r="I28" s="106" t="s">
        <v>381</v>
      </c>
      <c r="J28" s="106"/>
      <c r="K28" s="106"/>
      <c r="L28" s="106"/>
      <c r="M28" s="106"/>
      <c r="N28" s="225"/>
      <c r="O28" s="188"/>
      <c r="P28" s="105"/>
      <c r="Q28" s="106"/>
      <c r="R28" s="91" t="s">
        <v>381</v>
      </c>
      <c r="S28" s="92" t="s">
        <v>381</v>
      </c>
      <c r="T28" s="92" t="s">
        <v>381</v>
      </c>
      <c r="U28" s="92" t="s">
        <v>381</v>
      </c>
      <c r="V28" s="92" t="s">
        <v>381</v>
      </c>
      <c r="W28" s="92" t="s">
        <v>381</v>
      </c>
      <c r="X28" s="92" t="s">
        <v>381</v>
      </c>
      <c r="Y28" s="92" t="s">
        <v>381</v>
      </c>
      <c r="Z28" s="92" t="s">
        <v>381</v>
      </c>
      <c r="AA28" s="92" t="s">
        <v>381</v>
      </c>
      <c r="AB28" s="92" t="s">
        <v>381</v>
      </c>
      <c r="AC28" s="92" t="s">
        <v>381</v>
      </c>
      <c r="AD28" s="92" t="s">
        <v>381</v>
      </c>
      <c r="AE28" s="92" t="s">
        <v>381</v>
      </c>
      <c r="AF28" s="92" t="s">
        <v>381</v>
      </c>
      <c r="AG28" s="92" t="s">
        <v>381</v>
      </c>
      <c r="AH28" s="92" t="s">
        <v>381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381</v>
      </c>
      <c r="E29" s="100" t="s">
        <v>381</v>
      </c>
      <c r="F29" s="100" t="s">
        <v>381</v>
      </c>
      <c r="G29" s="100" t="s">
        <v>381</v>
      </c>
      <c r="H29" s="100" t="s">
        <v>381</v>
      </c>
      <c r="I29" s="100" t="s">
        <v>381</v>
      </c>
      <c r="J29" s="100"/>
      <c r="K29" s="100"/>
      <c r="L29" s="100"/>
      <c r="M29" s="100"/>
      <c r="N29" s="222"/>
      <c r="O29" s="185"/>
      <c r="P29" s="99"/>
      <c r="Q29" s="100"/>
      <c r="R29" s="91" t="s">
        <v>381</v>
      </c>
      <c r="S29" s="92" t="s">
        <v>381</v>
      </c>
      <c r="T29" s="92" t="s">
        <v>381</v>
      </c>
      <c r="U29" s="92" t="s">
        <v>381</v>
      </c>
      <c r="V29" s="92" t="s">
        <v>381</v>
      </c>
      <c r="W29" s="92" t="s">
        <v>381</v>
      </c>
      <c r="X29" s="92" t="s">
        <v>381</v>
      </c>
      <c r="Y29" s="92" t="s">
        <v>381</v>
      </c>
      <c r="Z29" s="92" t="s">
        <v>381</v>
      </c>
      <c r="AA29" s="92" t="s">
        <v>381</v>
      </c>
      <c r="AB29" s="92" t="s">
        <v>381</v>
      </c>
      <c r="AC29" s="92" t="s">
        <v>381</v>
      </c>
      <c r="AD29" s="92" t="s">
        <v>381</v>
      </c>
      <c r="AE29" s="92" t="s">
        <v>381</v>
      </c>
      <c r="AF29" s="92" t="s">
        <v>381</v>
      </c>
      <c r="AG29" s="92" t="s">
        <v>381</v>
      </c>
      <c r="AH29" s="92" t="s">
        <v>381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381</v>
      </c>
      <c r="E30" s="104" t="s">
        <v>381</v>
      </c>
      <c r="F30" s="104" t="s">
        <v>381</v>
      </c>
      <c r="G30" s="104" t="s">
        <v>381</v>
      </c>
      <c r="H30" s="104" t="s">
        <v>381</v>
      </c>
      <c r="I30" s="104" t="s">
        <v>381</v>
      </c>
      <c r="J30" s="104"/>
      <c r="K30" s="104"/>
      <c r="L30" s="104"/>
      <c r="M30" s="104"/>
      <c r="N30" s="224"/>
      <c r="O30" s="187"/>
      <c r="P30" s="103"/>
      <c r="Q30" s="104"/>
      <c r="R30" s="91" t="s">
        <v>381</v>
      </c>
      <c r="S30" s="92" t="s">
        <v>381</v>
      </c>
      <c r="T30" s="92" t="s">
        <v>381</v>
      </c>
      <c r="U30" s="92" t="s">
        <v>381</v>
      </c>
      <c r="V30" s="92" t="s">
        <v>381</v>
      </c>
      <c r="W30" s="92" t="s">
        <v>381</v>
      </c>
      <c r="X30" s="92" t="s">
        <v>381</v>
      </c>
      <c r="Y30" s="92" t="s">
        <v>381</v>
      </c>
      <c r="Z30" s="92" t="s">
        <v>381</v>
      </c>
      <c r="AA30" s="92" t="s">
        <v>381</v>
      </c>
      <c r="AB30" s="92" t="s">
        <v>381</v>
      </c>
      <c r="AC30" s="92" t="s">
        <v>381</v>
      </c>
      <c r="AD30" s="92" t="s">
        <v>381</v>
      </c>
      <c r="AE30" s="92" t="s">
        <v>381</v>
      </c>
      <c r="AF30" s="92" t="s">
        <v>381</v>
      </c>
      <c r="AG30" s="92" t="s">
        <v>381</v>
      </c>
      <c r="AH30" s="92" t="s">
        <v>381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381</v>
      </c>
      <c r="E31" s="104" t="s">
        <v>381</v>
      </c>
      <c r="F31" s="104" t="s">
        <v>381</v>
      </c>
      <c r="G31" s="104" t="s">
        <v>381</v>
      </c>
      <c r="H31" s="104" t="s">
        <v>381</v>
      </c>
      <c r="I31" s="104" t="s">
        <v>381</v>
      </c>
      <c r="J31" s="104"/>
      <c r="K31" s="104"/>
      <c r="L31" s="104"/>
      <c r="M31" s="104"/>
      <c r="N31" s="224"/>
      <c r="O31" s="187"/>
      <c r="P31" s="103"/>
      <c r="Q31" s="104"/>
      <c r="R31" s="91" t="s">
        <v>381</v>
      </c>
      <c r="S31" s="92" t="s">
        <v>381</v>
      </c>
      <c r="T31" s="92" t="s">
        <v>381</v>
      </c>
      <c r="U31" s="92" t="s">
        <v>381</v>
      </c>
      <c r="V31" s="92" t="s">
        <v>381</v>
      </c>
      <c r="W31" s="92" t="s">
        <v>381</v>
      </c>
      <c r="X31" s="92" t="s">
        <v>381</v>
      </c>
      <c r="Y31" s="92" t="s">
        <v>381</v>
      </c>
      <c r="Z31" s="92" t="s">
        <v>381</v>
      </c>
      <c r="AA31" s="92" t="s">
        <v>381</v>
      </c>
      <c r="AB31" s="92" t="s">
        <v>381</v>
      </c>
      <c r="AC31" s="92" t="s">
        <v>381</v>
      </c>
      <c r="AD31" s="92" t="s">
        <v>381</v>
      </c>
      <c r="AE31" s="92" t="s">
        <v>381</v>
      </c>
      <c r="AF31" s="92" t="s">
        <v>381</v>
      </c>
      <c r="AG31" s="92" t="s">
        <v>381</v>
      </c>
      <c r="AH31" s="92" t="s">
        <v>381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381</v>
      </c>
      <c r="E32" s="104" t="s">
        <v>381</v>
      </c>
      <c r="F32" s="104" t="s">
        <v>381</v>
      </c>
      <c r="G32" s="104" t="s">
        <v>381</v>
      </c>
      <c r="H32" s="104" t="s">
        <v>381</v>
      </c>
      <c r="I32" s="104" t="s">
        <v>381</v>
      </c>
      <c r="J32" s="104"/>
      <c r="K32" s="104"/>
      <c r="L32" s="104"/>
      <c r="M32" s="104"/>
      <c r="N32" s="224"/>
      <c r="O32" s="187"/>
      <c r="P32" s="103"/>
      <c r="Q32" s="104"/>
      <c r="R32" s="91" t="s">
        <v>381</v>
      </c>
      <c r="S32" s="92" t="s">
        <v>381</v>
      </c>
      <c r="T32" s="92" t="s">
        <v>381</v>
      </c>
      <c r="U32" s="92" t="s">
        <v>381</v>
      </c>
      <c r="V32" s="92" t="s">
        <v>381</v>
      </c>
      <c r="W32" s="92" t="s">
        <v>381</v>
      </c>
      <c r="X32" s="92" t="s">
        <v>381</v>
      </c>
      <c r="Y32" s="92" t="s">
        <v>381</v>
      </c>
      <c r="Z32" s="92" t="s">
        <v>381</v>
      </c>
      <c r="AA32" s="92" t="s">
        <v>381</v>
      </c>
      <c r="AB32" s="92" t="s">
        <v>381</v>
      </c>
      <c r="AC32" s="92" t="s">
        <v>381</v>
      </c>
      <c r="AD32" s="92" t="s">
        <v>381</v>
      </c>
      <c r="AE32" s="92" t="s">
        <v>381</v>
      </c>
      <c r="AF32" s="92" t="s">
        <v>381</v>
      </c>
      <c r="AG32" s="92" t="s">
        <v>381</v>
      </c>
      <c r="AH32" s="92" t="s">
        <v>381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381</v>
      </c>
      <c r="E33" s="104" t="s">
        <v>381</v>
      </c>
      <c r="F33" s="104" t="s">
        <v>381</v>
      </c>
      <c r="G33" s="104" t="s">
        <v>381</v>
      </c>
      <c r="H33" s="104" t="s">
        <v>381</v>
      </c>
      <c r="I33" s="104" t="s">
        <v>381</v>
      </c>
      <c r="J33" s="104"/>
      <c r="K33" s="104"/>
      <c r="L33" s="104"/>
      <c r="M33" s="104"/>
      <c r="N33" s="224"/>
      <c r="O33" s="187"/>
      <c r="P33" s="103"/>
      <c r="Q33" s="104"/>
      <c r="R33" s="91" t="s">
        <v>381</v>
      </c>
      <c r="S33" s="92" t="s">
        <v>381</v>
      </c>
      <c r="T33" s="92" t="s">
        <v>381</v>
      </c>
      <c r="U33" s="92" t="s">
        <v>381</v>
      </c>
      <c r="V33" s="92" t="s">
        <v>381</v>
      </c>
      <c r="W33" s="92" t="s">
        <v>381</v>
      </c>
      <c r="X33" s="92" t="s">
        <v>381</v>
      </c>
      <c r="Y33" s="92" t="s">
        <v>381</v>
      </c>
      <c r="Z33" s="92" t="s">
        <v>381</v>
      </c>
      <c r="AA33" s="92" t="s">
        <v>381</v>
      </c>
      <c r="AB33" s="92" t="s">
        <v>381</v>
      </c>
      <c r="AC33" s="92" t="s">
        <v>381</v>
      </c>
      <c r="AD33" s="92" t="s">
        <v>381</v>
      </c>
      <c r="AE33" s="92" t="s">
        <v>381</v>
      </c>
      <c r="AF33" s="92" t="s">
        <v>381</v>
      </c>
      <c r="AG33" s="92" t="s">
        <v>381</v>
      </c>
      <c r="AH33" s="92" t="s">
        <v>381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381</v>
      </c>
      <c r="E34" s="104" t="s">
        <v>381</v>
      </c>
      <c r="F34" s="104" t="s">
        <v>381</v>
      </c>
      <c r="G34" s="104" t="s">
        <v>381</v>
      </c>
      <c r="H34" s="104" t="s">
        <v>381</v>
      </c>
      <c r="I34" s="104" t="s">
        <v>381</v>
      </c>
      <c r="J34" s="104"/>
      <c r="K34" s="104"/>
      <c r="L34" s="104"/>
      <c r="M34" s="104"/>
      <c r="N34" s="224"/>
      <c r="O34" s="187"/>
      <c r="P34" s="103"/>
      <c r="Q34" s="104"/>
      <c r="R34" s="91" t="s">
        <v>381</v>
      </c>
      <c r="S34" s="92" t="s">
        <v>381</v>
      </c>
      <c r="T34" s="92" t="s">
        <v>381</v>
      </c>
      <c r="U34" s="92" t="s">
        <v>381</v>
      </c>
      <c r="V34" s="92" t="s">
        <v>381</v>
      </c>
      <c r="W34" s="92" t="s">
        <v>381</v>
      </c>
      <c r="X34" s="92" t="s">
        <v>381</v>
      </c>
      <c r="Y34" s="92" t="s">
        <v>381</v>
      </c>
      <c r="Z34" s="92" t="s">
        <v>381</v>
      </c>
      <c r="AA34" s="92" t="s">
        <v>381</v>
      </c>
      <c r="AB34" s="92" t="s">
        <v>381</v>
      </c>
      <c r="AC34" s="92" t="s">
        <v>381</v>
      </c>
      <c r="AD34" s="92" t="s">
        <v>381</v>
      </c>
      <c r="AE34" s="92" t="s">
        <v>381</v>
      </c>
      <c r="AF34" s="92" t="s">
        <v>381</v>
      </c>
      <c r="AG34" s="92" t="s">
        <v>381</v>
      </c>
      <c r="AH34" s="92" t="s">
        <v>381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381</v>
      </c>
      <c r="E35" s="104" t="s">
        <v>381</v>
      </c>
      <c r="F35" s="104" t="s">
        <v>381</v>
      </c>
      <c r="G35" s="104" t="s">
        <v>381</v>
      </c>
      <c r="H35" s="104" t="s">
        <v>381</v>
      </c>
      <c r="I35" s="104" t="s">
        <v>381</v>
      </c>
      <c r="J35" s="104"/>
      <c r="K35" s="104"/>
      <c r="L35" s="104"/>
      <c r="M35" s="104"/>
      <c r="N35" s="224"/>
      <c r="O35" s="187"/>
      <c r="P35" s="103"/>
      <c r="Q35" s="104"/>
      <c r="R35" s="91" t="s">
        <v>381</v>
      </c>
      <c r="S35" s="92" t="s">
        <v>381</v>
      </c>
      <c r="T35" s="92" t="s">
        <v>381</v>
      </c>
      <c r="U35" s="92" t="s">
        <v>381</v>
      </c>
      <c r="V35" s="92" t="s">
        <v>381</v>
      </c>
      <c r="W35" s="92" t="s">
        <v>381</v>
      </c>
      <c r="X35" s="92" t="s">
        <v>381</v>
      </c>
      <c r="Y35" s="92" t="s">
        <v>381</v>
      </c>
      <c r="Z35" s="92" t="s">
        <v>381</v>
      </c>
      <c r="AA35" s="92" t="s">
        <v>381</v>
      </c>
      <c r="AB35" s="92" t="s">
        <v>381</v>
      </c>
      <c r="AC35" s="92" t="s">
        <v>381</v>
      </c>
      <c r="AD35" s="92" t="s">
        <v>381</v>
      </c>
      <c r="AE35" s="92" t="s">
        <v>381</v>
      </c>
      <c r="AF35" s="92" t="s">
        <v>381</v>
      </c>
      <c r="AG35" s="92" t="s">
        <v>381</v>
      </c>
      <c r="AH35" s="92" t="s">
        <v>381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 t="s">
        <v>394</v>
      </c>
      <c r="E36" s="106" t="s">
        <v>394</v>
      </c>
      <c r="F36" s="106">
        <v>0.05</v>
      </c>
      <c r="G36" s="106" t="s">
        <v>394</v>
      </c>
      <c r="H36" s="106" t="s">
        <v>394</v>
      </c>
      <c r="I36" s="106" t="s">
        <v>394</v>
      </c>
      <c r="J36" s="106"/>
      <c r="K36" s="106"/>
      <c r="L36" s="106"/>
      <c r="M36" s="106"/>
      <c r="N36" s="225"/>
      <c r="O36" s="188"/>
      <c r="P36" s="105"/>
      <c r="Q36" s="106"/>
      <c r="R36" s="91" t="s">
        <v>381</v>
      </c>
      <c r="S36" s="92" t="s">
        <v>381</v>
      </c>
      <c r="T36" s="92" t="s">
        <v>381</v>
      </c>
      <c r="U36" s="92" t="s">
        <v>381</v>
      </c>
      <c r="V36" s="92" t="s">
        <v>381</v>
      </c>
      <c r="W36" s="92" t="s">
        <v>381</v>
      </c>
      <c r="X36" s="92" t="s">
        <v>381</v>
      </c>
      <c r="Y36" s="92" t="s">
        <v>381</v>
      </c>
      <c r="Z36" s="92" t="s">
        <v>381</v>
      </c>
      <c r="AA36" s="92" t="s">
        <v>381</v>
      </c>
      <c r="AB36" s="92" t="s">
        <v>381</v>
      </c>
      <c r="AC36" s="92" t="s">
        <v>381</v>
      </c>
      <c r="AD36" s="92" t="s">
        <v>381</v>
      </c>
      <c r="AE36" s="92" t="s">
        <v>381</v>
      </c>
      <c r="AF36" s="92" t="s">
        <v>381</v>
      </c>
      <c r="AG36" s="92" t="s">
        <v>381</v>
      </c>
      <c r="AH36" s="92" t="s">
        <v>381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381</v>
      </c>
      <c r="E37" s="104" t="s">
        <v>381</v>
      </c>
      <c r="F37" s="104" t="s">
        <v>395</v>
      </c>
      <c r="G37" s="104" t="s">
        <v>395</v>
      </c>
      <c r="H37" s="104" t="s">
        <v>381</v>
      </c>
      <c r="I37" s="104" t="s">
        <v>381</v>
      </c>
      <c r="J37" s="104"/>
      <c r="K37" s="104"/>
      <c r="L37" s="104"/>
      <c r="M37" s="104"/>
      <c r="N37" s="224"/>
      <c r="O37" s="187"/>
      <c r="P37" s="103"/>
      <c r="Q37" s="104"/>
      <c r="R37" s="91" t="s">
        <v>381</v>
      </c>
      <c r="S37" s="92" t="s">
        <v>381</v>
      </c>
      <c r="T37" s="92" t="s">
        <v>381</v>
      </c>
      <c r="U37" s="92" t="s">
        <v>381</v>
      </c>
      <c r="V37" s="92" t="s">
        <v>381</v>
      </c>
      <c r="W37" s="92" t="s">
        <v>381</v>
      </c>
      <c r="X37" s="92" t="s">
        <v>381</v>
      </c>
      <c r="Y37" s="92" t="s">
        <v>381</v>
      </c>
      <c r="Z37" s="92" t="s">
        <v>381</v>
      </c>
      <c r="AA37" s="92" t="s">
        <v>381</v>
      </c>
      <c r="AB37" s="92" t="s">
        <v>381</v>
      </c>
      <c r="AC37" s="92" t="s">
        <v>381</v>
      </c>
      <c r="AD37" s="92" t="s">
        <v>381</v>
      </c>
      <c r="AE37" s="92" t="s">
        <v>381</v>
      </c>
      <c r="AF37" s="92" t="s">
        <v>381</v>
      </c>
      <c r="AG37" s="92" t="s">
        <v>381</v>
      </c>
      <c r="AH37" s="92" t="s">
        <v>381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 t="s">
        <v>381</v>
      </c>
      <c r="E38" s="104" t="s">
        <v>381</v>
      </c>
      <c r="F38" s="104" t="s">
        <v>381</v>
      </c>
      <c r="G38" s="104" t="s">
        <v>381</v>
      </c>
      <c r="H38" s="104" t="s">
        <v>381</v>
      </c>
      <c r="I38" s="104" t="s">
        <v>381</v>
      </c>
      <c r="J38" s="104"/>
      <c r="K38" s="104"/>
      <c r="L38" s="104"/>
      <c r="M38" s="104"/>
      <c r="N38" s="224"/>
      <c r="O38" s="187"/>
      <c r="P38" s="103"/>
      <c r="Q38" s="104"/>
      <c r="R38" s="91" t="s">
        <v>381</v>
      </c>
      <c r="S38" s="92" t="s">
        <v>381</v>
      </c>
      <c r="T38" s="92" t="s">
        <v>381</v>
      </c>
      <c r="U38" s="92" t="s">
        <v>381</v>
      </c>
      <c r="V38" s="92" t="s">
        <v>381</v>
      </c>
      <c r="W38" s="92" t="s">
        <v>381</v>
      </c>
      <c r="X38" s="92" t="s">
        <v>381</v>
      </c>
      <c r="Y38" s="92" t="s">
        <v>381</v>
      </c>
      <c r="Z38" s="92" t="s">
        <v>381</v>
      </c>
      <c r="AA38" s="92" t="s">
        <v>381</v>
      </c>
      <c r="AB38" s="92" t="s">
        <v>381</v>
      </c>
      <c r="AC38" s="92" t="s">
        <v>381</v>
      </c>
      <c r="AD38" s="92" t="s">
        <v>381</v>
      </c>
      <c r="AE38" s="92" t="s">
        <v>381</v>
      </c>
      <c r="AF38" s="92" t="s">
        <v>381</v>
      </c>
      <c r="AG38" s="92" t="s">
        <v>381</v>
      </c>
      <c r="AH38" s="92" t="s">
        <v>381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381</v>
      </c>
      <c r="E39" s="104" t="s">
        <v>381</v>
      </c>
      <c r="F39" s="104">
        <v>4.0000000000000001E-3</v>
      </c>
      <c r="G39" s="104">
        <v>1.2E-2</v>
      </c>
      <c r="H39" s="104" t="s">
        <v>381</v>
      </c>
      <c r="I39" s="104" t="s">
        <v>381</v>
      </c>
      <c r="J39" s="104"/>
      <c r="K39" s="104"/>
      <c r="L39" s="104"/>
      <c r="M39" s="104"/>
      <c r="N39" s="224"/>
      <c r="O39" s="187"/>
      <c r="P39" s="103"/>
      <c r="Q39" s="104"/>
      <c r="R39" s="91" t="s">
        <v>381</v>
      </c>
      <c r="S39" s="92" t="s">
        <v>381</v>
      </c>
      <c r="T39" s="92" t="s">
        <v>381</v>
      </c>
      <c r="U39" s="92" t="s">
        <v>381</v>
      </c>
      <c r="V39" s="92" t="s">
        <v>381</v>
      </c>
      <c r="W39" s="92" t="s">
        <v>381</v>
      </c>
      <c r="X39" s="92" t="s">
        <v>381</v>
      </c>
      <c r="Y39" s="92" t="s">
        <v>381</v>
      </c>
      <c r="Z39" s="92" t="s">
        <v>381</v>
      </c>
      <c r="AA39" s="92" t="s">
        <v>381</v>
      </c>
      <c r="AB39" s="92" t="s">
        <v>381</v>
      </c>
      <c r="AC39" s="92" t="s">
        <v>381</v>
      </c>
      <c r="AD39" s="92" t="s">
        <v>381</v>
      </c>
      <c r="AE39" s="92" t="s">
        <v>381</v>
      </c>
      <c r="AF39" s="92" t="s">
        <v>381</v>
      </c>
      <c r="AG39" s="92" t="s">
        <v>381</v>
      </c>
      <c r="AH39" s="92" t="s">
        <v>381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381</v>
      </c>
      <c r="E40" s="104" t="s">
        <v>381</v>
      </c>
      <c r="F40" s="104" t="s">
        <v>381</v>
      </c>
      <c r="G40" s="104" t="s">
        <v>381</v>
      </c>
      <c r="H40" s="104" t="s">
        <v>381</v>
      </c>
      <c r="I40" s="104" t="s">
        <v>381</v>
      </c>
      <c r="J40" s="104"/>
      <c r="K40" s="104"/>
      <c r="L40" s="104"/>
      <c r="M40" s="104"/>
      <c r="N40" s="224"/>
      <c r="O40" s="187"/>
      <c r="P40" s="103"/>
      <c r="Q40" s="104"/>
      <c r="R40" s="91" t="s">
        <v>381</v>
      </c>
      <c r="S40" s="92" t="s">
        <v>381</v>
      </c>
      <c r="T40" s="92" t="s">
        <v>381</v>
      </c>
      <c r="U40" s="92" t="s">
        <v>381</v>
      </c>
      <c r="V40" s="92" t="s">
        <v>381</v>
      </c>
      <c r="W40" s="92" t="s">
        <v>381</v>
      </c>
      <c r="X40" s="92" t="s">
        <v>381</v>
      </c>
      <c r="Y40" s="92" t="s">
        <v>381</v>
      </c>
      <c r="Z40" s="92" t="s">
        <v>381</v>
      </c>
      <c r="AA40" s="92" t="s">
        <v>381</v>
      </c>
      <c r="AB40" s="92" t="s">
        <v>381</v>
      </c>
      <c r="AC40" s="92" t="s">
        <v>381</v>
      </c>
      <c r="AD40" s="92" t="s">
        <v>381</v>
      </c>
      <c r="AE40" s="92" t="s">
        <v>381</v>
      </c>
      <c r="AF40" s="92" t="s">
        <v>381</v>
      </c>
      <c r="AG40" s="92" t="s">
        <v>381</v>
      </c>
      <c r="AH40" s="92" t="s">
        <v>381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396</v>
      </c>
      <c r="E41" s="104" t="s">
        <v>396</v>
      </c>
      <c r="F41" s="104" t="s">
        <v>396</v>
      </c>
      <c r="G41" s="104" t="s">
        <v>396</v>
      </c>
      <c r="H41" s="104" t="s">
        <v>396</v>
      </c>
      <c r="I41" s="104" t="s">
        <v>396</v>
      </c>
      <c r="J41" s="104"/>
      <c r="K41" s="104"/>
      <c r="L41" s="104"/>
      <c r="M41" s="104"/>
      <c r="N41" s="224"/>
      <c r="O41" s="187"/>
      <c r="P41" s="103"/>
      <c r="Q41" s="104"/>
      <c r="R41" s="91" t="s">
        <v>381</v>
      </c>
      <c r="S41" s="92" t="s">
        <v>381</v>
      </c>
      <c r="T41" s="92" t="s">
        <v>381</v>
      </c>
      <c r="U41" s="92" t="s">
        <v>381</v>
      </c>
      <c r="V41" s="92" t="s">
        <v>381</v>
      </c>
      <c r="W41" s="92" t="s">
        <v>381</v>
      </c>
      <c r="X41" s="92" t="s">
        <v>381</v>
      </c>
      <c r="Y41" s="92" t="s">
        <v>381</v>
      </c>
      <c r="Z41" s="92" t="s">
        <v>381</v>
      </c>
      <c r="AA41" s="92" t="s">
        <v>381</v>
      </c>
      <c r="AB41" s="92" t="s">
        <v>381</v>
      </c>
      <c r="AC41" s="92" t="s">
        <v>381</v>
      </c>
      <c r="AD41" s="92" t="s">
        <v>381</v>
      </c>
      <c r="AE41" s="92" t="s">
        <v>381</v>
      </c>
      <c r="AF41" s="92" t="s">
        <v>381</v>
      </c>
      <c r="AG41" s="92" t="s">
        <v>381</v>
      </c>
      <c r="AH41" s="92" t="s">
        <v>381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 t="s">
        <v>381</v>
      </c>
      <c r="E42" s="104" t="s">
        <v>381</v>
      </c>
      <c r="F42" s="104" t="s">
        <v>381</v>
      </c>
      <c r="G42" s="104" t="s">
        <v>381</v>
      </c>
      <c r="H42" s="104" t="s">
        <v>381</v>
      </c>
      <c r="I42" s="104" t="s">
        <v>381</v>
      </c>
      <c r="J42" s="104"/>
      <c r="K42" s="104"/>
      <c r="L42" s="104"/>
      <c r="M42" s="104"/>
      <c r="N42" s="224"/>
      <c r="O42" s="187"/>
      <c r="P42" s="103"/>
      <c r="Q42" s="104"/>
      <c r="R42" s="91" t="s">
        <v>381</v>
      </c>
      <c r="S42" s="92" t="s">
        <v>381</v>
      </c>
      <c r="T42" s="92" t="s">
        <v>381</v>
      </c>
      <c r="U42" s="92" t="s">
        <v>381</v>
      </c>
      <c r="V42" s="92" t="s">
        <v>381</v>
      </c>
      <c r="W42" s="92" t="s">
        <v>381</v>
      </c>
      <c r="X42" s="92" t="s">
        <v>381</v>
      </c>
      <c r="Y42" s="92" t="s">
        <v>381</v>
      </c>
      <c r="Z42" s="92" t="s">
        <v>381</v>
      </c>
      <c r="AA42" s="92" t="s">
        <v>381</v>
      </c>
      <c r="AB42" s="92" t="s">
        <v>381</v>
      </c>
      <c r="AC42" s="92" t="s">
        <v>381</v>
      </c>
      <c r="AD42" s="92" t="s">
        <v>381</v>
      </c>
      <c r="AE42" s="92" t="s">
        <v>381</v>
      </c>
      <c r="AF42" s="92" t="s">
        <v>381</v>
      </c>
      <c r="AG42" s="92" t="s">
        <v>381</v>
      </c>
      <c r="AH42" s="92" t="s">
        <v>381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 t="s">
        <v>381</v>
      </c>
      <c r="E43" s="104" t="s">
        <v>381</v>
      </c>
      <c r="F43" s="104">
        <v>6.0000000000000001E-3</v>
      </c>
      <c r="G43" s="104">
        <v>2.1000000000000001E-2</v>
      </c>
      <c r="H43" s="104" t="s">
        <v>381</v>
      </c>
      <c r="I43" s="104" t="s">
        <v>381</v>
      </c>
      <c r="J43" s="104"/>
      <c r="K43" s="104"/>
      <c r="L43" s="104"/>
      <c r="M43" s="104"/>
      <c r="N43" s="224"/>
      <c r="O43" s="187"/>
      <c r="P43" s="103"/>
      <c r="Q43" s="104"/>
      <c r="R43" s="91" t="s">
        <v>381</v>
      </c>
      <c r="S43" s="92" t="s">
        <v>381</v>
      </c>
      <c r="T43" s="92" t="s">
        <v>381</v>
      </c>
      <c r="U43" s="92" t="s">
        <v>381</v>
      </c>
      <c r="V43" s="92" t="s">
        <v>381</v>
      </c>
      <c r="W43" s="92" t="s">
        <v>381</v>
      </c>
      <c r="X43" s="92" t="s">
        <v>381</v>
      </c>
      <c r="Y43" s="92" t="s">
        <v>381</v>
      </c>
      <c r="Z43" s="92" t="s">
        <v>381</v>
      </c>
      <c r="AA43" s="92" t="s">
        <v>381</v>
      </c>
      <c r="AB43" s="92" t="s">
        <v>381</v>
      </c>
      <c r="AC43" s="92" t="s">
        <v>381</v>
      </c>
      <c r="AD43" s="92" t="s">
        <v>381</v>
      </c>
      <c r="AE43" s="92" t="s">
        <v>381</v>
      </c>
      <c r="AF43" s="92" t="s">
        <v>381</v>
      </c>
      <c r="AG43" s="92" t="s">
        <v>381</v>
      </c>
      <c r="AH43" s="92" t="s">
        <v>381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381</v>
      </c>
      <c r="E44" s="104" t="s">
        <v>381</v>
      </c>
      <c r="F44" s="104" t="s">
        <v>381</v>
      </c>
      <c r="G44" s="104" t="s">
        <v>381</v>
      </c>
      <c r="H44" s="104" t="s">
        <v>381</v>
      </c>
      <c r="I44" s="104" t="s">
        <v>381</v>
      </c>
      <c r="J44" s="104"/>
      <c r="K44" s="104"/>
      <c r="L44" s="104"/>
      <c r="M44" s="104"/>
      <c r="N44" s="224"/>
      <c r="O44" s="187"/>
      <c r="P44" s="103"/>
      <c r="Q44" s="104"/>
      <c r="R44" s="91" t="s">
        <v>381</v>
      </c>
      <c r="S44" s="92" t="s">
        <v>381</v>
      </c>
      <c r="T44" s="92" t="s">
        <v>381</v>
      </c>
      <c r="U44" s="92" t="s">
        <v>381</v>
      </c>
      <c r="V44" s="92" t="s">
        <v>381</v>
      </c>
      <c r="W44" s="92" t="s">
        <v>381</v>
      </c>
      <c r="X44" s="92" t="s">
        <v>381</v>
      </c>
      <c r="Y44" s="92" t="s">
        <v>381</v>
      </c>
      <c r="Z44" s="92" t="s">
        <v>381</v>
      </c>
      <c r="AA44" s="92" t="s">
        <v>381</v>
      </c>
      <c r="AB44" s="92" t="s">
        <v>381</v>
      </c>
      <c r="AC44" s="92" t="s">
        <v>381</v>
      </c>
      <c r="AD44" s="92" t="s">
        <v>381</v>
      </c>
      <c r="AE44" s="92" t="s">
        <v>381</v>
      </c>
      <c r="AF44" s="92" t="s">
        <v>381</v>
      </c>
      <c r="AG44" s="92" t="s">
        <v>381</v>
      </c>
      <c r="AH44" s="92" t="s">
        <v>381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381</v>
      </c>
      <c r="E45" s="104" t="s">
        <v>381</v>
      </c>
      <c r="F45" s="104" t="s">
        <v>381</v>
      </c>
      <c r="G45" s="104" t="s">
        <v>381</v>
      </c>
      <c r="H45" s="104" t="s">
        <v>381</v>
      </c>
      <c r="I45" s="104" t="s">
        <v>381</v>
      </c>
      <c r="J45" s="104"/>
      <c r="K45" s="104"/>
      <c r="L45" s="104"/>
      <c r="M45" s="104"/>
      <c r="N45" s="224"/>
      <c r="O45" s="187"/>
      <c r="P45" s="103"/>
      <c r="Q45" s="104"/>
      <c r="R45" s="91" t="s">
        <v>381</v>
      </c>
      <c r="S45" s="92" t="s">
        <v>381</v>
      </c>
      <c r="T45" s="92" t="s">
        <v>381</v>
      </c>
      <c r="U45" s="92" t="s">
        <v>381</v>
      </c>
      <c r="V45" s="92" t="s">
        <v>381</v>
      </c>
      <c r="W45" s="92" t="s">
        <v>381</v>
      </c>
      <c r="X45" s="92" t="s">
        <v>381</v>
      </c>
      <c r="Y45" s="92" t="s">
        <v>381</v>
      </c>
      <c r="Z45" s="92" t="s">
        <v>381</v>
      </c>
      <c r="AA45" s="92" t="s">
        <v>381</v>
      </c>
      <c r="AB45" s="92" t="s">
        <v>381</v>
      </c>
      <c r="AC45" s="92" t="s">
        <v>381</v>
      </c>
      <c r="AD45" s="92" t="s">
        <v>381</v>
      </c>
      <c r="AE45" s="92" t="s">
        <v>381</v>
      </c>
      <c r="AF45" s="92" t="s">
        <v>381</v>
      </c>
      <c r="AG45" s="92" t="s">
        <v>381</v>
      </c>
      <c r="AH45" s="92" t="s">
        <v>381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381</v>
      </c>
      <c r="E46" s="104" t="s">
        <v>381</v>
      </c>
      <c r="F46" s="104" t="s">
        <v>381</v>
      </c>
      <c r="G46" s="104" t="s">
        <v>381</v>
      </c>
      <c r="H46" s="104" t="s">
        <v>381</v>
      </c>
      <c r="I46" s="104" t="s">
        <v>381</v>
      </c>
      <c r="J46" s="104"/>
      <c r="K46" s="104"/>
      <c r="L46" s="104"/>
      <c r="M46" s="104"/>
      <c r="N46" s="224"/>
      <c r="O46" s="187"/>
      <c r="P46" s="103"/>
      <c r="Q46" s="104"/>
      <c r="R46" s="91" t="s">
        <v>381</v>
      </c>
      <c r="S46" s="92" t="s">
        <v>381</v>
      </c>
      <c r="T46" s="92" t="s">
        <v>381</v>
      </c>
      <c r="U46" s="92" t="s">
        <v>381</v>
      </c>
      <c r="V46" s="92" t="s">
        <v>381</v>
      </c>
      <c r="W46" s="92" t="s">
        <v>381</v>
      </c>
      <c r="X46" s="92" t="s">
        <v>381</v>
      </c>
      <c r="Y46" s="92" t="s">
        <v>381</v>
      </c>
      <c r="Z46" s="92" t="s">
        <v>381</v>
      </c>
      <c r="AA46" s="92" t="s">
        <v>381</v>
      </c>
      <c r="AB46" s="92" t="s">
        <v>381</v>
      </c>
      <c r="AC46" s="92" t="s">
        <v>381</v>
      </c>
      <c r="AD46" s="92" t="s">
        <v>381</v>
      </c>
      <c r="AE46" s="92" t="s">
        <v>381</v>
      </c>
      <c r="AF46" s="92" t="s">
        <v>381</v>
      </c>
      <c r="AG46" s="92" t="s">
        <v>381</v>
      </c>
      <c r="AH46" s="92" t="s">
        <v>381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381</v>
      </c>
      <c r="E47" s="104" t="s">
        <v>381</v>
      </c>
      <c r="F47" s="104" t="s">
        <v>381</v>
      </c>
      <c r="G47" s="104" t="s">
        <v>381</v>
      </c>
      <c r="H47" s="104" t="s">
        <v>381</v>
      </c>
      <c r="I47" s="104" t="s">
        <v>381</v>
      </c>
      <c r="J47" s="104"/>
      <c r="K47" s="104"/>
      <c r="L47" s="104"/>
      <c r="M47" s="104"/>
      <c r="N47" s="224"/>
      <c r="O47" s="187"/>
      <c r="P47" s="103"/>
      <c r="Q47" s="104"/>
      <c r="R47" s="91" t="s">
        <v>381</v>
      </c>
      <c r="S47" s="92" t="s">
        <v>381</v>
      </c>
      <c r="T47" s="92" t="s">
        <v>381</v>
      </c>
      <c r="U47" s="92" t="s">
        <v>381</v>
      </c>
      <c r="V47" s="92" t="s">
        <v>381</v>
      </c>
      <c r="W47" s="92" t="s">
        <v>381</v>
      </c>
      <c r="X47" s="92" t="s">
        <v>381</v>
      </c>
      <c r="Y47" s="92" t="s">
        <v>381</v>
      </c>
      <c r="Z47" s="92" t="s">
        <v>381</v>
      </c>
      <c r="AA47" s="92" t="s">
        <v>381</v>
      </c>
      <c r="AB47" s="92" t="s">
        <v>381</v>
      </c>
      <c r="AC47" s="92" t="s">
        <v>381</v>
      </c>
      <c r="AD47" s="92" t="s">
        <v>381</v>
      </c>
      <c r="AE47" s="92" t="s">
        <v>381</v>
      </c>
      <c r="AF47" s="92" t="s">
        <v>381</v>
      </c>
      <c r="AG47" s="92" t="s">
        <v>381</v>
      </c>
      <c r="AH47" s="92" t="s">
        <v>381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381</v>
      </c>
      <c r="E48" s="106" t="s">
        <v>381</v>
      </c>
      <c r="F48" s="106" t="s">
        <v>381</v>
      </c>
      <c r="G48" s="106" t="s">
        <v>381</v>
      </c>
      <c r="H48" s="106" t="s">
        <v>381</v>
      </c>
      <c r="I48" s="106" t="s">
        <v>381</v>
      </c>
      <c r="J48" s="106"/>
      <c r="K48" s="106"/>
      <c r="L48" s="106"/>
      <c r="M48" s="106"/>
      <c r="N48" s="225"/>
      <c r="O48" s="188"/>
      <c r="P48" s="105"/>
      <c r="Q48" s="106"/>
      <c r="R48" s="91" t="s">
        <v>381</v>
      </c>
      <c r="S48" s="92" t="s">
        <v>381</v>
      </c>
      <c r="T48" s="92" t="s">
        <v>381</v>
      </c>
      <c r="U48" s="92" t="s">
        <v>381</v>
      </c>
      <c r="V48" s="92" t="s">
        <v>381</v>
      </c>
      <c r="W48" s="92" t="s">
        <v>381</v>
      </c>
      <c r="X48" s="92" t="s">
        <v>381</v>
      </c>
      <c r="Y48" s="92" t="s">
        <v>381</v>
      </c>
      <c r="Z48" s="92" t="s">
        <v>381</v>
      </c>
      <c r="AA48" s="92" t="s">
        <v>381</v>
      </c>
      <c r="AB48" s="92" t="s">
        <v>381</v>
      </c>
      <c r="AC48" s="92" t="s">
        <v>381</v>
      </c>
      <c r="AD48" s="92" t="s">
        <v>381</v>
      </c>
      <c r="AE48" s="92" t="s">
        <v>381</v>
      </c>
      <c r="AF48" s="92" t="s">
        <v>381</v>
      </c>
      <c r="AG48" s="92" t="s">
        <v>381</v>
      </c>
      <c r="AH48" s="92" t="s">
        <v>381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381</v>
      </c>
      <c r="E49" s="106" t="s">
        <v>381</v>
      </c>
      <c r="F49" s="106" t="s">
        <v>381</v>
      </c>
      <c r="G49" s="106" t="s">
        <v>381</v>
      </c>
      <c r="H49" s="106" t="s">
        <v>381</v>
      </c>
      <c r="I49" s="106" t="s">
        <v>381</v>
      </c>
      <c r="J49" s="106"/>
      <c r="K49" s="106"/>
      <c r="L49" s="106"/>
      <c r="M49" s="106"/>
      <c r="N49" s="225"/>
      <c r="O49" s="188"/>
      <c r="P49" s="105"/>
      <c r="Q49" s="106"/>
      <c r="R49" s="91" t="s">
        <v>381</v>
      </c>
      <c r="S49" s="92" t="s">
        <v>381</v>
      </c>
      <c r="T49" s="92" t="s">
        <v>381</v>
      </c>
      <c r="U49" s="92" t="s">
        <v>381</v>
      </c>
      <c r="V49" s="92" t="s">
        <v>381</v>
      </c>
      <c r="W49" s="92" t="s">
        <v>381</v>
      </c>
      <c r="X49" s="92" t="s">
        <v>381</v>
      </c>
      <c r="Y49" s="92" t="s">
        <v>381</v>
      </c>
      <c r="Z49" s="92" t="s">
        <v>381</v>
      </c>
      <c r="AA49" s="92" t="s">
        <v>381</v>
      </c>
      <c r="AB49" s="92" t="s">
        <v>381</v>
      </c>
      <c r="AC49" s="92" t="s">
        <v>381</v>
      </c>
      <c r="AD49" s="92" t="s">
        <v>381</v>
      </c>
      <c r="AE49" s="92" t="s">
        <v>381</v>
      </c>
      <c r="AF49" s="92" t="s">
        <v>381</v>
      </c>
      <c r="AG49" s="92" t="s">
        <v>381</v>
      </c>
      <c r="AH49" s="92" t="s">
        <v>381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381</v>
      </c>
      <c r="E50" s="104" t="s">
        <v>381</v>
      </c>
      <c r="F50" s="104" t="s">
        <v>381</v>
      </c>
      <c r="G50" s="104" t="s">
        <v>381</v>
      </c>
      <c r="H50" s="104" t="s">
        <v>381</v>
      </c>
      <c r="I50" s="104" t="s">
        <v>381</v>
      </c>
      <c r="J50" s="104"/>
      <c r="K50" s="104"/>
      <c r="L50" s="104"/>
      <c r="M50" s="104"/>
      <c r="N50" s="224"/>
      <c r="O50" s="187"/>
      <c r="P50" s="103"/>
      <c r="Q50" s="104"/>
      <c r="R50" s="91" t="s">
        <v>381</v>
      </c>
      <c r="S50" s="92" t="s">
        <v>381</v>
      </c>
      <c r="T50" s="92" t="s">
        <v>381</v>
      </c>
      <c r="U50" s="92" t="s">
        <v>381</v>
      </c>
      <c r="V50" s="92" t="s">
        <v>381</v>
      </c>
      <c r="W50" s="92" t="s">
        <v>381</v>
      </c>
      <c r="X50" s="92" t="s">
        <v>381</v>
      </c>
      <c r="Y50" s="92" t="s">
        <v>381</v>
      </c>
      <c r="Z50" s="92" t="s">
        <v>381</v>
      </c>
      <c r="AA50" s="92" t="s">
        <v>381</v>
      </c>
      <c r="AB50" s="92" t="s">
        <v>381</v>
      </c>
      <c r="AC50" s="92" t="s">
        <v>381</v>
      </c>
      <c r="AD50" s="92" t="s">
        <v>381</v>
      </c>
      <c r="AE50" s="92" t="s">
        <v>381</v>
      </c>
      <c r="AF50" s="92" t="s">
        <v>381</v>
      </c>
      <c r="AG50" s="92" t="s">
        <v>381</v>
      </c>
      <c r="AH50" s="92" t="s">
        <v>381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 t="s">
        <v>381</v>
      </c>
      <c r="E51" s="73" t="s">
        <v>381</v>
      </c>
      <c r="F51" s="73" t="s">
        <v>381</v>
      </c>
      <c r="G51" s="73" t="s">
        <v>381</v>
      </c>
      <c r="H51" s="73" t="s">
        <v>381</v>
      </c>
      <c r="I51" s="73" t="s">
        <v>381</v>
      </c>
      <c r="J51" s="73"/>
      <c r="K51" s="73"/>
      <c r="L51" s="73"/>
      <c r="M51" s="73"/>
      <c r="N51" s="219"/>
      <c r="O51" s="140"/>
      <c r="P51" s="72"/>
      <c r="Q51" s="73"/>
      <c r="R51" s="91" t="s">
        <v>381</v>
      </c>
      <c r="S51" s="92" t="s">
        <v>381</v>
      </c>
      <c r="T51" s="92" t="s">
        <v>381</v>
      </c>
      <c r="U51" s="92" t="s">
        <v>381</v>
      </c>
      <c r="V51" s="92" t="s">
        <v>381</v>
      </c>
      <c r="W51" s="92" t="s">
        <v>381</v>
      </c>
      <c r="X51" s="92" t="s">
        <v>381</v>
      </c>
      <c r="Y51" s="92" t="s">
        <v>381</v>
      </c>
      <c r="Z51" s="92" t="s">
        <v>381</v>
      </c>
      <c r="AA51" s="92" t="s">
        <v>381</v>
      </c>
      <c r="AB51" s="92" t="s">
        <v>381</v>
      </c>
      <c r="AC51" s="92" t="s">
        <v>381</v>
      </c>
      <c r="AD51" s="92" t="s">
        <v>381</v>
      </c>
      <c r="AE51" s="92" t="s">
        <v>381</v>
      </c>
      <c r="AF51" s="92" t="s">
        <v>381</v>
      </c>
      <c r="AG51" s="92" t="s">
        <v>381</v>
      </c>
      <c r="AH51" s="92" t="s">
        <v>381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381</v>
      </c>
      <c r="E52" s="104" t="s">
        <v>381</v>
      </c>
      <c r="F52" s="104" t="s">
        <v>381</v>
      </c>
      <c r="G52" s="104" t="s">
        <v>381</v>
      </c>
      <c r="H52" s="104" t="s">
        <v>381</v>
      </c>
      <c r="I52" s="104" t="s">
        <v>381</v>
      </c>
      <c r="J52" s="104"/>
      <c r="K52" s="104"/>
      <c r="L52" s="104"/>
      <c r="M52" s="104"/>
      <c r="N52" s="224"/>
      <c r="O52" s="187"/>
      <c r="P52" s="103"/>
      <c r="Q52" s="104"/>
      <c r="R52" s="91" t="s">
        <v>381</v>
      </c>
      <c r="S52" s="92" t="s">
        <v>381</v>
      </c>
      <c r="T52" s="92" t="s">
        <v>381</v>
      </c>
      <c r="U52" s="92" t="s">
        <v>381</v>
      </c>
      <c r="V52" s="92" t="s">
        <v>381</v>
      </c>
      <c r="W52" s="92" t="s">
        <v>381</v>
      </c>
      <c r="X52" s="92" t="s">
        <v>381</v>
      </c>
      <c r="Y52" s="92" t="s">
        <v>381</v>
      </c>
      <c r="Z52" s="92" t="s">
        <v>381</v>
      </c>
      <c r="AA52" s="92" t="s">
        <v>381</v>
      </c>
      <c r="AB52" s="92" t="s">
        <v>381</v>
      </c>
      <c r="AC52" s="92" t="s">
        <v>381</v>
      </c>
      <c r="AD52" s="92" t="s">
        <v>381</v>
      </c>
      <c r="AE52" s="92" t="s">
        <v>381</v>
      </c>
      <c r="AF52" s="92" t="s">
        <v>381</v>
      </c>
      <c r="AG52" s="92" t="s">
        <v>381</v>
      </c>
      <c r="AH52" s="92" t="s">
        <v>381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2.9</v>
      </c>
      <c r="E53" s="73">
        <v>2.9</v>
      </c>
      <c r="F53" s="73">
        <v>1.5</v>
      </c>
      <c r="G53" s="73">
        <v>1.7</v>
      </c>
      <c r="H53" s="73">
        <v>2.6</v>
      </c>
      <c r="I53" s="73">
        <v>2.6</v>
      </c>
      <c r="J53" s="73"/>
      <c r="K53" s="73"/>
      <c r="L53" s="73"/>
      <c r="M53" s="73"/>
      <c r="N53" s="219"/>
      <c r="O53" s="140"/>
      <c r="P53" s="72"/>
      <c r="Q53" s="73"/>
      <c r="R53" s="91" t="s">
        <v>381</v>
      </c>
      <c r="S53" s="92" t="s">
        <v>381</v>
      </c>
      <c r="T53" s="92" t="s">
        <v>381</v>
      </c>
      <c r="U53" s="92" t="s">
        <v>381</v>
      </c>
      <c r="V53" s="92" t="s">
        <v>381</v>
      </c>
      <c r="W53" s="92" t="s">
        <v>381</v>
      </c>
      <c r="X53" s="92" t="s">
        <v>381</v>
      </c>
      <c r="Y53" s="92" t="s">
        <v>381</v>
      </c>
      <c r="Z53" s="92" t="s">
        <v>381</v>
      </c>
      <c r="AA53" s="92" t="s">
        <v>381</v>
      </c>
      <c r="AB53" s="92" t="s">
        <v>381</v>
      </c>
      <c r="AC53" s="92" t="s">
        <v>381</v>
      </c>
      <c r="AD53" s="92" t="s">
        <v>381</v>
      </c>
      <c r="AE53" s="92" t="s">
        <v>381</v>
      </c>
      <c r="AF53" s="92" t="s">
        <v>381</v>
      </c>
      <c r="AG53" s="92" t="s">
        <v>381</v>
      </c>
      <c r="AH53" s="92" t="s">
        <v>381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 t="s">
        <v>381</v>
      </c>
      <c r="E54" s="73" t="s">
        <v>381</v>
      </c>
      <c r="F54" s="73" t="s">
        <v>381</v>
      </c>
      <c r="G54" s="73" t="s">
        <v>381</v>
      </c>
      <c r="H54" s="73" t="s">
        <v>381</v>
      </c>
      <c r="I54" s="73" t="s">
        <v>381</v>
      </c>
      <c r="J54" s="73"/>
      <c r="K54" s="73"/>
      <c r="L54" s="73"/>
      <c r="M54" s="73"/>
      <c r="N54" s="219"/>
      <c r="O54" s="140"/>
      <c r="P54" s="72"/>
      <c r="Q54" s="73"/>
      <c r="R54" s="91" t="s">
        <v>381</v>
      </c>
      <c r="S54" s="92" t="s">
        <v>381</v>
      </c>
      <c r="T54" s="92" t="s">
        <v>381</v>
      </c>
      <c r="U54" s="92" t="s">
        <v>381</v>
      </c>
      <c r="V54" s="92" t="s">
        <v>381</v>
      </c>
      <c r="W54" s="92" t="s">
        <v>381</v>
      </c>
      <c r="X54" s="92" t="s">
        <v>381</v>
      </c>
      <c r="Y54" s="92" t="s">
        <v>381</v>
      </c>
      <c r="Z54" s="92" t="s">
        <v>381</v>
      </c>
      <c r="AA54" s="92" t="s">
        <v>381</v>
      </c>
      <c r="AB54" s="92" t="s">
        <v>381</v>
      </c>
      <c r="AC54" s="92" t="s">
        <v>381</v>
      </c>
      <c r="AD54" s="92" t="s">
        <v>381</v>
      </c>
      <c r="AE54" s="92" t="s">
        <v>381</v>
      </c>
      <c r="AF54" s="92" t="s">
        <v>381</v>
      </c>
      <c r="AG54" s="92" t="s">
        <v>381</v>
      </c>
      <c r="AH54" s="92" t="s">
        <v>381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 t="s">
        <v>381</v>
      </c>
      <c r="E55" s="92" t="s">
        <v>381</v>
      </c>
      <c r="F55" s="92" t="s">
        <v>381</v>
      </c>
      <c r="G55" s="92" t="s">
        <v>381</v>
      </c>
      <c r="H55" s="92" t="s">
        <v>381</v>
      </c>
      <c r="I55" s="92" t="s">
        <v>381</v>
      </c>
      <c r="J55" s="92"/>
      <c r="K55" s="92"/>
      <c r="L55" s="92"/>
      <c r="M55" s="92"/>
      <c r="N55" s="127"/>
      <c r="O55" s="184"/>
      <c r="P55" s="91"/>
      <c r="Q55" s="92"/>
      <c r="R55" s="91" t="s">
        <v>381</v>
      </c>
      <c r="S55" s="92" t="s">
        <v>381</v>
      </c>
      <c r="T55" s="92" t="s">
        <v>381</v>
      </c>
      <c r="U55" s="92" t="s">
        <v>381</v>
      </c>
      <c r="V55" s="92" t="s">
        <v>381</v>
      </c>
      <c r="W55" s="92" t="s">
        <v>381</v>
      </c>
      <c r="X55" s="92" t="s">
        <v>381</v>
      </c>
      <c r="Y55" s="92" t="s">
        <v>381</v>
      </c>
      <c r="Z55" s="92" t="s">
        <v>381</v>
      </c>
      <c r="AA55" s="92" t="s">
        <v>381</v>
      </c>
      <c r="AB55" s="92" t="s">
        <v>381</v>
      </c>
      <c r="AC55" s="92" t="s">
        <v>381</v>
      </c>
      <c r="AD55" s="92" t="s">
        <v>381</v>
      </c>
      <c r="AE55" s="92" t="s">
        <v>381</v>
      </c>
      <c r="AF55" s="92" t="s">
        <v>381</v>
      </c>
      <c r="AG55" s="92" t="s">
        <v>381</v>
      </c>
      <c r="AH55" s="92" t="s">
        <v>381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381</v>
      </c>
      <c r="E56" s="106" t="s">
        <v>381</v>
      </c>
      <c r="F56" s="106" t="s">
        <v>381</v>
      </c>
      <c r="G56" s="106" t="s">
        <v>381</v>
      </c>
      <c r="H56" s="106" t="s">
        <v>381</v>
      </c>
      <c r="I56" s="106" t="s">
        <v>381</v>
      </c>
      <c r="J56" s="106"/>
      <c r="K56" s="106"/>
      <c r="L56" s="106"/>
      <c r="M56" s="106"/>
      <c r="N56" s="225"/>
      <c r="O56" s="188"/>
      <c r="P56" s="105"/>
      <c r="Q56" s="106"/>
      <c r="R56" s="91" t="s">
        <v>381</v>
      </c>
      <c r="S56" s="92" t="s">
        <v>381</v>
      </c>
      <c r="T56" s="92" t="s">
        <v>381</v>
      </c>
      <c r="U56" s="92" t="s">
        <v>381</v>
      </c>
      <c r="V56" s="92" t="s">
        <v>381</v>
      </c>
      <c r="W56" s="92" t="s">
        <v>381</v>
      </c>
      <c r="X56" s="92" t="s">
        <v>381</v>
      </c>
      <c r="Y56" s="92" t="s">
        <v>381</v>
      </c>
      <c r="Z56" s="92" t="s">
        <v>381</v>
      </c>
      <c r="AA56" s="92" t="s">
        <v>381</v>
      </c>
      <c r="AB56" s="92" t="s">
        <v>381</v>
      </c>
      <c r="AC56" s="92" t="s">
        <v>381</v>
      </c>
      <c r="AD56" s="92" t="s">
        <v>381</v>
      </c>
      <c r="AE56" s="92" t="s">
        <v>381</v>
      </c>
      <c r="AF56" s="92" t="s">
        <v>381</v>
      </c>
      <c r="AG56" s="92" t="s">
        <v>381</v>
      </c>
      <c r="AH56" s="92" t="s">
        <v>381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381</v>
      </c>
      <c r="E57" s="110" t="s">
        <v>381</v>
      </c>
      <c r="F57" s="110" t="s">
        <v>381</v>
      </c>
      <c r="G57" s="110" t="s">
        <v>381</v>
      </c>
      <c r="H57" s="110" t="s">
        <v>381</v>
      </c>
      <c r="I57" s="110" t="s">
        <v>381</v>
      </c>
      <c r="J57" s="110"/>
      <c r="K57" s="110"/>
      <c r="L57" s="110"/>
      <c r="M57" s="110"/>
      <c r="N57" s="226"/>
      <c r="O57" s="189"/>
      <c r="P57" s="109"/>
      <c r="Q57" s="110"/>
      <c r="R57" s="91" t="s">
        <v>381</v>
      </c>
      <c r="S57" s="92" t="s">
        <v>381</v>
      </c>
      <c r="T57" s="92" t="s">
        <v>381</v>
      </c>
      <c r="U57" s="92" t="s">
        <v>381</v>
      </c>
      <c r="V57" s="92" t="s">
        <v>381</v>
      </c>
      <c r="W57" s="92" t="s">
        <v>381</v>
      </c>
      <c r="X57" s="92" t="s">
        <v>381</v>
      </c>
      <c r="Y57" s="92" t="s">
        <v>381</v>
      </c>
      <c r="Z57" s="92" t="s">
        <v>381</v>
      </c>
      <c r="AA57" s="92" t="s">
        <v>381</v>
      </c>
      <c r="AB57" s="92" t="s">
        <v>381</v>
      </c>
      <c r="AC57" s="92" t="s">
        <v>381</v>
      </c>
      <c r="AD57" s="92" t="s">
        <v>381</v>
      </c>
      <c r="AE57" s="92" t="s">
        <v>381</v>
      </c>
      <c r="AF57" s="92" t="s">
        <v>381</v>
      </c>
      <c r="AG57" s="92" t="s">
        <v>381</v>
      </c>
      <c r="AH57" s="92" t="s">
        <v>381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381</v>
      </c>
      <c r="E58" s="110" t="s">
        <v>381</v>
      </c>
      <c r="F58" s="110" t="s">
        <v>381</v>
      </c>
      <c r="G58" s="110" t="s">
        <v>381</v>
      </c>
      <c r="H58" s="110" t="s">
        <v>381</v>
      </c>
      <c r="I58" s="110" t="s">
        <v>381</v>
      </c>
      <c r="J58" s="110"/>
      <c r="K58" s="110"/>
      <c r="L58" s="110"/>
      <c r="M58" s="110"/>
      <c r="N58" s="226"/>
      <c r="O58" s="189"/>
      <c r="P58" s="109"/>
      <c r="Q58" s="110"/>
      <c r="R58" s="91" t="s">
        <v>381</v>
      </c>
      <c r="S58" s="92" t="s">
        <v>381</v>
      </c>
      <c r="T58" s="92" t="s">
        <v>381</v>
      </c>
      <c r="U58" s="92" t="s">
        <v>381</v>
      </c>
      <c r="V58" s="92" t="s">
        <v>381</v>
      </c>
      <c r="W58" s="92" t="s">
        <v>381</v>
      </c>
      <c r="X58" s="92" t="s">
        <v>381</v>
      </c>
      <c r="Y58" s="92" t="s">
        <v>381</v>
      </c>
      <c r="Z58" s="92" t="s">
        <v>381</v>
      </c>
      <c r="AA58" s="92" t="s">
        <v>381</v>
      </c>
      <c r="AB58" s="92" t="s">
        <v>381</v>
      </c>
      <c r="AC58" s="92" t="s">
        <v>381</v>
      </c>
      <c r="AD58" s="92" t="s">
        <v>381</v>
      </c>
      <c r="AE58" s="92" t="s">
        <v>381</v>
      </c>
      <c r="AF58" s="92" t="s">
        <v>381</v>
      </c>
      <c r="AG58" s="92" t="s">
        <v>381</v>
      </c>
      <c r="AH58" s="92" t="s">
        <v>381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395</v>
      </c>
      <c r="E59" s="104" t="s">
        <v>395</v>
      </c>
      <c r="F59" s="104" t="s">
        <v>395</v>
      </c>
      <c r="G59" s="104" t="s">
        <v>395</v>
      </c>
      <c r="H59" s="104" t="s">
        <v>395</v>
      </c>
      <c r="I59" s="104" t="s">
        <v>395</v>
      </c>
      <c r="J59" s="104"/>
      <c r="K59" s="104"/>
      <c r="L59" s="104"/>
      <c r="M59" s="104"/>
      <c r="N59" s="224"/>
      <c r="O59" s="187"/>
      <c r="P59" s="103"/>
      <c r="Q59" s="104"/>
      <c r="R59" s="91" t="s">
        <v>381</v>
      </c>
      <c r="S59" s="92" t="s">
        <v>381</v>
      </c>
      <c r="T59" s="92" t="s">
        <v>381</v>
      </c>
      <c r="U59" s="92" t="s">
        <v>381</v>
      </c>
      <c r="V59" s="92" t="s">
        <v>381</v>
      </c>
      <c r="W59" s="92" t="s">
        <v>381</v>
      </c>
      <c r="X59" s="92" t="s">
        <v>381</v>
      </c>
      <c r="Y59" s="92" t="s">
        <v>381</v>
      </c>
      <c r="Z59" s="92" t="s">
        <v>381</v>
      </c>
      <c r="AA59" s="92" t="s">
        <v>381</v>
      </c>
      <c r="AB59" s="92" t="s">
        <v>381</v>
      </c>
      <c r="AC59" s="92" t="s">
        <v>381</v>
      </c>
      <c r="AD59" s="92" t="s">
        <v>381</v>
      </c>
      <c r="AE59" s="92" t="s">
        <v>381</v>
      </c>
      <c r="AF59" s="92" t="s">
        <v>381</v>
      </c>
      <c r="AG59" s="92" t="s">
        <v>381</v>
      </c>
      <c r="AH59" s="92" t="s">
        <v>381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381</v>
      </c>
      <c r="E60" s="100" t="s">
        <v>381</v>
      </c>
      <c r="F60" s="100" t="s">
        <v>381</v>
      </c>
      <c r="G60" s="100" t="s">
        <v>381</v>
      </c>
      <c r="H60" s="100" t="s">
        <v>381</v>
      </c>
      <c r="I60" s="100" t="s">
        <v>381</v>
      </c>
      <c r="J60" s="100"/>
      <c r="K60" s="100"/>
      <c r="L60" s="100"/>
      <c r="M60" s="100"/>
      <c r="N60" s="222"/>
      <c r="O60" s="185"/>
      <c r="P60" s="99"/>
      <c r="Q60" s="100"/>
      <c r="R60" s="91" t="s">
        <v>381</v>
      </c>
      <c r="S60" s="92" t="s">
        <v>381</v>
      </c>
      <c r="T60" s="92" t="s">
        <v>381</v>
      </c>
      <c r="U60" s="92" t="s">
        <v>381</v>
      </c>
      <c r="V60" s="92" t="s">
        <v>381</v>
      </c>
      <c r="W60" s="92" t="s">
        <v>381</v>
      </c>
      <c r="X60" s="92" t="s">
        <v>381</v>
      </c>
      <c r="Y60" s="92" t="s">
        <v>381</v>
      </c>
      <c r="Z60" s="92" t="s">
        <v>381</v>
      </c>
      <c r="AA60" s="92" t="s">
        <v>381</v>
      </c>
      <c r="AB60" s="92" t="s">
        <v>381</v>
      </c>
      <c r="AC60" s="92" t="s">
        <v>381</v>
      </c>
      <c r="AD60" s="92" t="s">
        <v>381</v>
      </c>
      <c r="AE60" s="92" t="s">
        <v>381</v>
      </c>
      <c r="AF60" s="92" t="s">
        <v>381</v>
      </c>
      <c r="AG60" s="92" t="s">
        <v>381</v>
      </c>
      <c r="AH60" s="92" t="s">
        <v>381</v>
      </c>
      <c r="AI60" s="74" t="e">
        <v>#REF!</v>
      </c>
      <c r="AJ60" s="75"/>
    </row>
    <row r="61" spans="1:36" ht="10.5" customHeight="1">
      <c r="A61" s="95">
        <v>46</v>
      </c>
      <c r="B61" s="67" t="s">
        <v>347</v>
      </c>
      <c r="C61" s="98" t="s">
        <v>78</v>
      </c>
      <c r="D61" s="73">
        <v>0.2</v>
      </c>
      <c r="E61" s="73">
        <v>0.3</v>
      </c>
      <c r="F61" s="73">
        <v>0.7</v>
      </c>
      <c r="G61" s="73">
        <v>0.7</v>
      </c>
      <c r="H61" s="73">
        <v>0.3</v>
      </c>
      <c r="I61" s="73">
        <v>0.4</v>
      </c>
      <c r="J61" s="73"/>
      <c r="K61" s="73"/>
      <c r="L61" s="73"/>
      <c r="M61" s="73"/>
      <c r="N61" s="219"/>
      <c r="O61" s="140"/>
      <c r="P61" s="72"/>
      <c r="Q61" s="73"/>
      <c r="R61" s="91" t="s">
        <v>381</v>
      </c>
      <c r="S61" s="92" t="s">
        <v>381</v>
      </c>
      <c r="T61" s="92" t="s">
        <v>381</v>
      </c>
      <c r="U61" s="92" t="s">
        <v>381</v>
      </c>
      <c r="V61" s="92" t="s">
        <v>381</v>
      </c>
      <c r="W61" s="92" t="s">
        <v>381</v>
      </c>
      <c r="X61" s="92" t="s">
        <v>381</v>
      </c>
      <c r="Y61" s="92" t="s">
        <v>381</v>
      </c>
      <c r="Z61" s="92" t="s">
        <v>381</v>
      </c>
      <c r="AA61" s="92" t="s">
        <v>381</v>
      </c>
      <c r="AB61" s="92" t="s">
        <v>381</v>
      </c>
      <c r="AC61" s="92" t="s">
        <v>381</v>
      </c>
      <c r="AD61" s="92" t="s">
        <v>381</v>
      </c>
      <c r="AE61" s="92" t="s">
        <v>381</v>
      </c>
      <c r="AF61" s="92" t="s">
        <v>381</v>
      </c>
      <c r="AG61" s="92" t="s">
        <v>381</v>
      </c>
      <c r="AH61" s="92" t="s">
        <v>381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7.4</v>
      </c>
      <c r="E62" s="73">
        <v>7.3</v>
      </c>
      <c r="F62" s="73">
        <v>7.2</v>
      </c>
      <c r="G62" s="73">
        <v>7.3</v>
      </c>
      <c r="H62" s="73">
        <v>7.3</v>
      </c>
      <c r="I62" s="73">
        <v>7</v>
      </c>
      <c r="J62" s="73"/>
      <c r="K62" s="73"/>
      <c r="L62" s="73"/>
      <c r="M62" s="73"/>
      <c r="N62" s="219"/>
      <c r="O62" s="140"/>
      <c r="P62" s="72"/>
      <c r="Q62" s="73"/>
      <c r="R62" s="91" t="s">
        <v>381</v>
      </c>
      <c r="S62" s="92" t="s">
        <v>381</v>
      </c>
      <c r="T62" s="92" t="s">
        <v>381</v>
      </c>
      <c r="U62" s="92" t="s">
        <v>381</v>
      </c>
      <c r="V62" s="92" t="s">
        <v>381</v>
      </c>
      <c r="W62" s="92" t="s">
        <v>381</v>
      </c>
      <c r="X62" s="92" t="s">
        <v>381</v>
      </c>
      <c r="Y62" s="92" t="s">
        <v>381</v>
      </c>
      <c r="Z62" s="92" t="s">
        <v>381</v>
      </c>
      <c r="AA62" s="92" t="s">
        <v>381</v>
      </c>
      <c r="AB62" s="92" t="s">
        <v>381</v>
      </c>
      <c r="AC62" s="92" t="s">
        <v>381</v>
      </c>
      <c r="AD62" s="92" t="s">
        <v>381</v>
      </c>
      <c r="AE62" s="92" t="s">
        <v>381</v>
      </c>
      <c r="AF62" s="92" t="s">
        <v>381</v>
      </c>
      <c r="AG62" s="92" t="s">
        <v>381</v>
      </c>
      <c r="AH62" s="92" t="s">
        <v>381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302" t="s">
        <v>402</v>
      </c>
      <c r="E63" s="302" t="s">
        <v>402</v>
      </c>
      <c r="F63" s="302" t="s">
        <v>402</v>
      </c>
      <c r="G63" s="302" t="s">
        <v>402</v>
      </c>
      <c r="H63" s="302" t="s">
        <v>402</v>
      </c>
      <c r="I63" s="302" t="s">
        <v>402</v>
      </c>
      <c r="J63" s="92"/>
      <c r="K63" s="92"/>
      <c r="L63" s="92"/>
      <c r="M63" s="92"/>
      <c r="N63" s="127"/>
      <c r="O63" s="184"/>
      <c r="P63" s="91"/>
      <c r="Q63" s="92"/>
      <c r="R63" s="91" t="s">
        <v>381</v>
      </c>
      <c r="S63" s="92" t="s">
        <v>381</v>
      </c>
      <c r="T63" s="92" t="s">
        <v>381</v>
      </c>
      <c r="U63" s="92" t="s">
        <v>381</v>
      </c>
      <c r="V63" s="92" t="s">
        <v>381</v>
      </c>
      <c r="W63" s="92" t="s">
        <v>381</v>
      </c>
      <c r="X63" s="92" t="s">
        <v>381</v>
      </c>
      <c r="Y63" s="92" t="s">
        <v>381</v>
      </c>
      <c r="Z63" s="92" t="s">
        <v>381</v>
      </c>
      <c r="AA63" s="92" t="s">
        <v>381</v>
      </c>
      <c r="AB63" s="92" t="s">
        <v>381</v>
      </c>
      <c r="AC63" s="92" t="s">
        <v>381</v>
      </c>
      <c r="AD63" s="92" t="s">
        <v>381</v>
      </c>
      <c r="AE63" s="92" t="s">
        <v>381</v>
      </c>
      <c r="AF63" s="92" t="s">
        <v>381</v>
      </c>
      <c r="AG63" s="92" t="s">
        <v>381</v>
      </c>
      <c r="AH63" s="92" t="s">
        <v>381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302" t="s">
        <v>402</v>
      </c>
      <c r="E64" s="302" t="s">
        <v>402</v>
      </c>
      <c r="F64" s="302" t="s">
        <v>402</v>
      </c>
      <c r="G64" s="302" t="s">
        <v>402</v>
      </c>
      <c r="H64" s="302" t="s">
        <v>402</v>
      </c>
      <c r="I64" s="302" t="s">
        <v>402</v>
      </c>
      <c r="J64" s="92"/>
      <c r="K64" s="92"/>
      <c r="L64" s="92"/>
      <c r="M64" s="92"/>
      <c r="N64" s="127"/>
      <c r="O64" s="184"/>
      <c r="P64" s="91"/>
      <c r="Q64" s="92"/>
      <c r="R64" s="91" t="s">
        <v>381</v>
      </c>
      <c r="S64" s="92" t="s">
        <v>381</v>
      </c>
      <c r="T64" s="92" t="s">
        <v>381</v>
      </c>
      <c r="U64" s="92" t="s">
        <v>381</v>
      </c>
      <c r="V64" s="92" t="s">
        <v>381</v>
      </c>
      <c r="W64" s="92" t="s">
        <v>381</v>
      </c>
      <c r="X64" s="92" t="s">
        <v>381</v>
      </c>
      <c r="Y64" s="92" t="s">
        <v>381</v>
      </c>
      <c r="Z64" s="92" t="s">
        <v>381</v>
      </c>
      <c r="AA64" s="92" t="s">
        <v>381</v>
      </c>
      <c r="AB64" s="92" t="s">
        <v>381</v>
      </c>
      <c r="AC64" s="92" t="s">
        <v>381</v>
      </c>
      <c r="AD64" s="92" t="s">
        <v>381</v>
      </c>
      <c r="AE64" s="92" t="s">
        <v>381</v>
      </c>
      <c r="AF64" s="92" t="s">
        <v>381</v>
      </c>
      <c r="AG64" s="92" t="s">
        <v>381</v>
      </c>
      <c r="AH64" s="92" t="s">
        <v>381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397</v>
      </c>
      <c r="E65" s="73" t="s">
        <v>397</v>
      </c>
      <c r="F65" s="73">
        <v>1.2</v>
      </c>
      <c r="G65" s="73">
        <v>0.8</v>
      </c>
      <c r="H65" s="73" t="s">
        <v>397</v>
      </c>
      <c r="I65" s="73" t="s">
        <v>397</v>
      </c>
      <c r="J65" s="73"/>
      <c r="K65" s="73"/>
      <c r="L65" s="73"/>
      <c r="M65" s="73"/>
      <c r="N65" s="219"/>
      <c r="O65" s="140"/>
      <c r="P65" s="72"/>
      <c r="Q65" s="73"/>
      <c r="R65" s="91" t="s">
        <v>381</v>
      </c>
      <c r="S65" s="92" t="s">
        <v>381</v>
      </c>
      <c r="T65" s="92" t="s">
        <v>381</v>
      </c>
      <c r="U65" s="92" t="s">
        <v>381</v>
      </c>
      <c r="V65" s="92" t="s">
        <v>381</v>
      </c>
      <c r="W65" s="92" t="s">
        <v>381</v>
      </c>
      <c r="X65" s="92" t="s">
        <v>381</v>
      </c>
      <c r="Y65" s="92" t="s">
        <v>381</v>
      </c>
      <c r="Z65" s="92" t="s">
        <v>381</v>
      </c>
      <c r="AA65" s="92" t="s">
        <v>381</v>
      </c>
      <c r="AB65" s="92" t="s">
        <v>381</v>
      </c>
      <c r="AC65" s="92" t="s">
        <v>381</v>
      </c>
      <c r="AD65" s="92" t="s">
        <v>381</v>
      </c>
      <c r="AE65" s="92" t="s">
        <v>381</v>
      </c>
      <c r="AF65" s="92" t="s">
        <v>381</v>
      </c>
      <c r="AG65" s="92" t="s">
        <v>381</v>
      </c>
      <c r="AH65" s="92" t="s">
        <v>381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398</v>
      </c>
      <c r="E66" s="117" t="s">
        <v>398</v>
      </c>
      <c r="F66" s="117" t="s">
        <v>398</v>
      </c>
      <c r="G66" s="117" t="s">
        <v>398</v>
      </c>
      <c r="H66" s="117" t="s">
        <v>398</v>
      </c>
      <c r="I66" s="117" t="s">
        <v>398</v>
      </c>
      <c r="J66" s="117"/>
      <c r="K66" s="117"/>
      <c r="L66" s="117"/>
      <c r="M66" s="117"/>
      <c r="N66" s="227"/>
      <c r="O66" s="190"/>
      <c r="P66" s="116"/>
      <c r="Q66" s="117"/>
      <c r="R66" s="91" t="s">
        <v>381</v>
      </c>
      <c r="S66" s="92" t="s">
        <v>381</v>
      </c>
      <c r="T66" s="92" t="s">
        <v>381</v>
      </c>
      <c r="U66" s="92" t="s">
        <v>381</v>
      </c>
      <c r="V66" s="92" t="s">
        <v>381</v>
      </c>
      <c r="W66" s="92" t="s">
        <v>381</v>
      </c>
      <c r="X66" s="92" t="s">
        <v>381</v>
      </c>
      <c r="Y66" s="92" t="s">
        <v>381</v>
      </c>
      <c r="Z66" s="92" t="s">
        <v>381</v>
      </c>
      <c r="AA66" s="92" t="s">
        <v>381</v>
      </c>
      <c r="AB66" s="92" t="s">
        <v>381</v>
      </c>
      <c r="AC66" s="92" t="s">
        <v>381</v>
      </c>
      <c r="AD66" s="92" t="s">
        <v>381</v>
      </c>
      <c r="AE66" s="92" t="s">
        <v>381</v>
      </c>
      <c r="AF66" s="92" t="s">
        <v>381</v>
      </c>
      <c r="AG66" s="92" t="s">
        <v>381</v>
      </c>
      <c r="AH66" s="92" t="s">
        <v>381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93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63">
        <v>44927</v>
      </c>
      <c r="B68" s="263"/>
      <c r="C68" s="264">
        <v>45017</v>
      </c>
      <c r="D68" s="26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381</v>
      </c>
      <c r="E70" s="104" t="s">
        <v>381</v>
      </c>
      <c r="F70" s="104" t="s">
        <v>381</v>
      </c>
      <c r="G70" s="104" t="s">
        <v>381</v>
      </c>
      <c r="H70" s="104" t="s">
        <v>381</v>
      </c>
      <c r="I70" s="104" t="s">
        <v>381</v>
      </c>
      <c r="J70" s="104"/>
      <c r="K70" s="104"/>
      <c r="L70" s="104"/>
      <c r="M70" s="104"/>
      <c r="N70" s="224"/>
      <c r="O70" s="187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381</v>
      </c>
      <c r="E71" s="100" t="s">
        <v>381</v>
      </c>
      <c r="F71" s="100" t="s">
        <v>381</v>
      </c>
      <c r="G71" s="100" t="s">
        <v>381</v>
      </c>
      <c r="H71" s="100" t="s">
        <v>381</v>
      </c>
      <c r="I71" s="100" t="s">
        <v>381</v>
      </c>
      <c r="J71" s="100"/>
      <c r="K71" s="100"/>
      <c r="L71" s="100"/>
      <c r="M71" s="100"/>
      <c r="N71" s="222"/>
      <c r="O71" s="185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381</v>
      </c>
      <c r="E72" s="104" t="s">
        <v>381</v>
      </c>
      <c r="F72" s="104" t="s">
        <v>381</v>
      </c>
      <c r="G72" s="104" t="s">
        <v>381</v>
      </c>
      <c r="H72" s="104" t="s">
        <v>381</v>
      </c>
      <c r="I72" s="104" t="s">
        <v>381</v>
      </c>
      <c r="J72" s="104"/>
      <c r="K72" s="104"/>
      <c r="L72" s="104"/>
      <c r="M72" s="104"/>
      <c r="N72" s="224"/>
      <c r="O72" s="187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381</v>
      </c>
      <c r="E73" s="100" t="s">
        <v>381</v>
      </c>
      <c r="F73" s="100" t="s">
        <v>381</v>
      </c>
      <c r="G73" s="100" t="s">
        <v>381</v>
      </c>
      <c r="H73" s="100" t="s">
        <v>381</v>
      </c>
      <c r="I73" s="100" t="s">
        <v>381</v>
      </c>
      <c r="J73" s="100"/>
      <c r="K73" s="100"/>
      <c r="L73" s="100"/>
      <c r="M73" s="100"/>
      <c r="N73" s="222"/>
      <c r="O73" s="185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381</v>
      </c>
      <c r="E74" s="104" t="s">
        <v>381</v>
      </c>
      <c r="F74" s="104" t="s">
        <v>381</v>
      </c>
      <c r="G74" s="104" t="s">
        <v>381</v>
      </c>
      <c r="H74" s="104" t="s">
        <v>381</v>
      </c>
      <c r="I74" s="104" t="s">
        <v>381</v>
      </c>
      <c r="J74" s="104"/>
      <c r="K74" s="104"/>
      <c r="L74" s="104"/>
      <c r="M74" s="104"/>
      <c r="N74" s="224"/>
      <c r="O74" s="187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381</v>
      </c>
      <c r="E75" s="104" t="s">
        <v>381</v>
      </c>
      <c r="F75" s="104" t="s">
        <v>381</v>
      </c>
      <c r="G75" s="104" t="s">
        <v>381</v>
      </c>
      <c r="H75" s="104" t="s">
        <v>381</v>
      </c>
      <c r="I75" s="104" t="s">
        <v>381</v>
      </c>
      <c r="J75" s="104"/>
      <c r="K75" s="104"/>
      <c r="L75" s="104"/>
      <c r="M75" s="104"/>
      <c r="N75" s="224"/>
      <c r="O75" s="187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4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4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381</v>
      </c>
      <c r="E78" s="104" t="s">
        <v>381</v>
      </c>
      <c r="F78" s="104" t="s">
        <v>381</v>
      </c>
      <c r="G78" s="104" t="s">
        <v>381</v>
      </c>
      <c r="H78" s="104" t="s">
        <v>381</v>
      </c>
      <c r="I78" s="104" t="s">
        <v>381</v>
      </c>
      <c r="J78" s="104"/>
      <c r="K78" s="104"/>
      <c r="L78" s="104"/>
      <c r="M78" s="104"/>
      <c r="N78" s="224"/>
      <c r="O78" s="187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381</v>
      </c>
      <c r="E79" s="104" t="s">
        <v>381</v>
      </c>
      <c r="F79" s="104" t="s">
        <v>381</v>
      </c>
      <c r="G79" s="104" t="s">
        <v>381</v>
      </c>
      <c r="H79" s="104" t="s">
        <v>381</v>
      </c>
      <c r="I79" s="104" t="s">
        <v>381</v>
      </c>
      <c r="J79" s="104"/>
      <c r="K79" s="104"/>
      <c r="L79" s="104"/>
      <c r="M79" s="104"/>
      <c r="N79" s="224"/>
      <c r="O79" s="187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381</v>
      </c>
      <c r="E80" s="73" t="s">
        <v>381</v>
      </c>
      <c r="F80" s="73" t="s">
        <v>381</v>
      </c>
      <c r="G80" s="73" t="s">
        <v>381</v>
      </c>
      <c r="H80" s="73" t="s">
        <v>381</v>
      </c>
      <c r="I80" s="73" t="s">
        <v>381</v>
      </c>
      <c r="J80" s="73"/>
      <c r="K80" s="73"/>
      <c r="L80" s="73"/>
      <c r="M80" s="73"/>
      <c r="N80" s="219"/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0.8</v>
      </c>
      <c r="E81" s="73">
        <v>0.6</v>
      </c>
      <c r="F81" s="73">
        <v>1</v>
      </c>
      <c r="G81" s="73">
        <v>0.6</v>
      </c>
      <c r="H81" s="73">
        <v>0.8</v>
      </c>
      <c r="I81" s="73">
        <v>0.6</v>
      </c>
      <c r="J81" s="73"/>
      <c r="K81" s="73"/>
      <c r="L81" s="73"/>
      <c r="M81" s="73"/>
      <c r="N81" s="219"/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 t="s">
        <v>381</v>
      </c>
      <c r="E82" s="73" t="s">
        <v>381</v>
      </c>
      <c r="F82" s="73" t="s">
        <v>381</v>
      </c>
      <c r="G82" s="73" t="s">
        <v>381</v>
      </c>
      <c r="H82" s="73" t="s">
        <v>381</v>
      </c>
      <c r="I82" s="73" t="s">
        <v>381</v>
      </c>
      <c r="J82" s="73"/>
      <c r="K82" s="73"/>
      <c r="L82" s="73"/>
      <c r="M82" s="73"/>
      <c r="N82" s="219"/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381</v>
      </c>
      <c r="E83" s="104" t="s">
        <v>381</v>
      </c>
      <c r="F83" s="104" t="s">
        <v>381</v>
      </c>
      <c r="G83" s="104" t="s">
        <v>381</v>
      </c>
      <c r="H83" s="104" t="s">
        <v>381</v>
      </c>
      <c r="I83" s="104" t="s">
        <v>381</v>
      </c>
      <c r="J83" s="104"/>
      <c r="K83" s="104"/>
      <c r="L83" s="104"/>
      <c r="M83" s="104"/>
      <c r="N83" s="224"/>
      <c r="O83" s="187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381</v>
      </c>
      <c r="E84" s="73" t="s">
        <v>381</v>
      </c>
      <c r="F84" s="73" t="s">
        <v>381</v>
      </c>
      <c r="G84" s="73" t="s">
        <v>381</v>
      </c>
      <c r="H84" s="73" t="s">
        <v>381</v>
      </c>
      <c r="I84" s="73" t="s">
        <v>381</v>
      </c>
      <c r="J84" s="73"/>
      <c r="K84" s="73"/>
      <c r="L84" s="73"/>
      <c r="M84" s="73"/>
      <c r="N84" s="219"/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381</v>
      </c>
      <c r="E85" s="104" t="s">
        <v>381</v>
      </c>
      <c r="F85" s="104" t="s">
        <v>381</v>
      </c>
      <c r="G85" s="104" t="s">
        <v>381</v>
      </c>
      <c r="H85" s="104" t="s">
        <v>381</v>
      </c>
      <c r="I85" s="104" t="s">
        <v>381</v>
      </c>
      <c r="J85" s="104"/>
      <c r="K85" s="104"/>
      <c r="L85" s="104"/>
      <c r="M85" s="104"/>
      <c r="N85" s="224"/>
      <c r="O85" s="187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381</v>
      </c>
      <c r="E86" s="104" t="s">
        <v>381</v>
      </c>
      <c r="F86" s="104" t="s">
        <v>381</v>
      </c>
      <c r="G86" s="104" t="s">
        <v>381</v>
      </c>
      <c r="H86" s="104" t="s">
        <v>381</v>
      </c>
      <c r="I86" s="104" t="s">
        <v>381</v>
      </c>
      <c r="J86" s="104"/>
      <c r="K86" s="104"/>
      <c r="L86" s="104"/>
      <c r="M86" s="104"/>
      <c r="N86" s="224"/>
      <c r="O86" s="187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381</v>
      </c>
      <c r="E87" s="73" t="s">
        <v>381</v>
      </c>
      <c r="F87" s="73" t="s">
        <v>381</v>
      </c>
      <c r="G87" s="73" t="s">
        <v>381</v>
      </c>
      <c r="H87" s="73" t="s">
        <v>381</v>
      </c>
      <c r="I87" s="73" t="s">
        <v>381</v>
      </c>
      <c r="J87" s="73"/>
      <c r="K87" s="73"/>
      <c r="L87" s="73"/>
      <c r="M87" s="73"/>
      <c r="N87" s="219"/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381</v>
      </c>
      <c r="E88" s="92" t="s">
        <v>381</v>
      </c>
      <c r="F88" s="92" t="s">
        <v>381</v>
      </c>
      <c r="G88" s="92" t="s">
        <v>381</v>
      </c>
      <c r="H88" s="92" t="s">
        <v>381</v>
      </c>
      <c r="I88" s="92" t="s">
        <v>381</v>
      </c>
      <c r="J88" s="92"/>
      <c r="K88" s="92"/>
      <c r="L88" s="92"/>
      <c r="M88" s="92"/>
      <c r="N88" s="127"/>
      <c r="O88" s="184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 t="s">
        <v>381</v>
      </c>
      <c r="E89" s="92" t="s">
        <v>381</v>
      </c>
      <c r="F89" s="92" t="s">
        <v>381</v>
      </c>
      <c r="G89" s="92" t="s">
        <v>381</v>
      </c>
      <c r="H89" s="92" t="s">
        <v>381</v>
      </c>
      <c r="I89" s="92" t="s">
        <v>381</v>
      </c>
      <c r="J89" s="92"/>
      <c r="K89" s="92"/>
      <c r="L89" s="92"/>
      <c r="M89" s="92"/>
      <c r="N89" s="127"/>
      <c r="O89" s="184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398</v>
      </c>
      <c r="E90" s="73" t="s">
        <v>398</v>
      </c>
      <c r="F90" s="73" t="s">
        <v>398</v>
      </c>
      <c r="G90" s="73" t="s">
        <v>398</v>
      </c>
      <c r="H90" s="73" t="s">
        <v>398</v>
      </c>
      <c r="I90" s="73" t="s">
        <v>398</v>
      </c>
      <c r="J90" s="73"/>
      <c r="K90" s="73"/>
      <c r="L90" s="73"/>
      <c r="M90" s="73"/>
      <c r="N90" s="219"/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7.4</v>
      </c>
      <c r="E91" s="73">
        <v>7.3</v>
      </c>
      <c r="F91" s="73">
        <v>7.2</v>
      </c>
      <c r="G91" s="73">
        <v>7.3</v>
      </c>
      <c r="H91" s="73">
        <v>7.3</v>
      </c>
      <c r="I91" s="73">
        <v>7</v>
      </c>
      <c r="J91" s="73"/>
      <c r="K91" s="73"/>
      <c r="L91" s="73"/>
      <c r="M91" s="73"/>
      <c r="N91" s="219"/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381</v>
      </c>
      <c r="E92" s="73" t="s">
        <v>381</v>
      </c>
      <c r="F92" s="73" t="s">
        <v>381</v>
      </c>
      <c r="G92" s="73" t="s">
        <v>381</v>
      </c>
      <c r="H92" s="73" t="s">
        <v>381</v>
      </c>
      <c r="I92" s="73" t="s">
        <v>381</v>
      </c>
      <c r="J92" s="73"/>
      <c r="K92" s="73"/>
      <c r="L92" s="73"/>
      <c r="M92" s="73"/>
      <c r="N92" s="219"/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381</v>
      </c>
      <c r="E93" s="92" t="s">
        <v>381</v>
      </c>
      <c r="F93" s="92" t="s">
        <v>381</v>
      </c>
      <c r="G93" s="92" t="s">
        <v>381</v>
      </c>
      <c r="H93" s="92" t="s">
        <v>381</v>
      </c>
      <c r="I93" s="92" t="s">
        <v>381</v>
      </c>
      <c r="J93" s="92"/>
      <c r="K93" s="92"/>
      <c r="L93" s="92"/>
      <c r="M93" s="92"/>
      <c r="N93" s="127"/>
      <c r="O93" s="184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381</v>
      </c>
      <c r="E94" s="104" t="s">
        <v>381</v>
      </c>
      <c r="F94" s="104" t="s">
        <v>381</v>
      </c>
      <c r="G94" s="104" t="s">
        <v>381</v>
      </c>
      <c r="H94" s="104" t="s">
        <v>381</v>
      </c>
      <c r="I94" s="104" t="s">
        <v>381</v>
      </c>
      <c r="J94" s="104"/>
      <c r="K94" s="104"/>
      <c r="L94" s="104"/>
      <c r="M94" s="104"/>
      <c r="N94" s="224"/>
      <c r="O94" s="187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381</v>
      </c>
      <c r="E95" s="106" t="s">
        <v>381</v>
      </c>
      <c r="F95" s="106" t="s">
        <v>381</v>
      </c>
      <c r="G95" s="106" t="s">
        <v>381</v>
      </c>
      <c r="H95" s="106" t="s">
        <v>381</v>
      </c>
      <c r="I95" s="106" t="s">
        <v>381</v>
      </c>
      <c r="J95" s="106"/>
      <c r="K95" s="106"/>
      <c r="L95" s="106"/>
      <c r="M95" s="106"/>
      <c r="N95" s="225"/>
      <c r="O95" s="188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360</v>
      </c>
      <c r="D96" s="209" t="s">
        <v>381</v>
      </c>
      <c r="E96" s="209" t="s">
        <v>381</v>
      </c>
      <c r="F96" s="209" t="s">
        <v>381</v>
      </c>
      <c r="G96" s="209" t="s">
        <v>381</v>
      </c>
      <c r="H96" s="209" t="s">
        <v>381</v>
      </c>
      <c r="I96" s="209" t="s">
        <v>381</v>
      </c>
      <c r="J96" s="209"/>
      <c r="K96" s="209"/>
      <c r="L96" s="209"/>
      <c r="M96" s="209"/>
      <c r="N96" s="229"/>
      <c r="O96" s="210"/>
      <c r="P96" s="211"/>
      <c r="Q96" s="209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12"/>
      <c r="AJ96" s="213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381</v>
      </c>
      <c r="E98" s="156" t="s">
        <v>381</v>
      </c>
      <c r="F98" s="156" t="s">
        <v>381</v>
      </c>
      <c r="G98" s="156" t="s">
        <v>381</v>
      </c>
      <c r="H98" s="156" t="s">
        <v>381</v>
      </c>
      <c r="I98" s="156" t="s">
        <v>381</v>
      </c>
      <c r="J98" s="156"/>
      <c r="K98" s="156"/>
      <c r="L98" s="156"/>
      <c r="M98" s="156"/>
      <c r="N98" s="230"/>
      <c r="O98" s="191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381</v>
      </c>
      <c r="E99" s="73" t="s">
        <v>381</v>
      </c>
      <c r="F99" s="73" t="s">
        <v>381</v>
      </c>
      <c r="G99" s="73" t="s">
        <v>381</v>
      </c>
      <c r="H99" s="73" t="s">
        <v>381</v>
      </c>
      <c r="I99" s="73" t="s">
        <v>381</v>
      </c>
      <c r="J99" s="73"/>
      <c r="K99" s="73"/>
      <c r="L99" s="73"/>
      <c r="M99" s="73"/>
      <c r="N99" s="219"/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362</v>
      </c>
      <c r="D100" s="73">
        <v>2.9</v>
      </c>
      <c r="E100" s="73">
        <v>3.2</v>
      </c>
      <c r="F100" s="73">
        <v>2.2999999999999998</v>
      </c>
      <c r="G100" s="73">
        <v>2.2999999999999998</v>
      </c>
      <c r="H100" s="73">
        <v>4.4000000000000004</v>
      </c>
      <c r="I100" s="73">
        <v>4.4000000000000004</v>
      </c>
      <c r="J100" s="73"/>
      <c r="K100" s="73"/>
      <c r="L100" s="73"/>
      <c r="M100" s="73"/>
      <c r="N100" s="219"/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360</v>
      </c>
      <c r="D101" s="106">
        <v>0.08</v>
      </c>
      <c r="E101" s="106">
        <v>7.0000000000000007E-2</v>
      </c>
      <c r="F101" s="106">
        <v>0.14000000000000001</v>
      </c>
      <c r="G101" s="106">
        <v>0.14000000000000001</v>
      </c>
      <c r="H101" s="106">
        <v>0.33</v>
      </c>
      <c r="I101" s="106">
        <v>0.33</v>
      </c>
      <c r="J101" s="106"/>
      <c r="K101" s="106"/>
      <c r="L101" s="106"/>
      <c r="M101" s="106"/>
      <c r="N101" s="225"/>
      <c r="O101" s="188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4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4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381</v>
      </c>
      <c r="E104" s="92" t="s">
        <v>381</v>
      </c>
      <c r="F104" s="92" t="s">
        <v>381</v>
      </c>
      <c r="G104" s="92" t="s">
        <v>381</v>
      </c>
      <c r="H104" s="92" t="s">
        <v>381</v>
      </c>
      <c r="I104" s="92" t="s">
        <v>381</v>
      </c>
      <c r="J104" s="92"/>
      <c r="K104" s="92"/>
      <c r="L104" s="92"/>
      <c r="M104" s="92"/>
      <c r="N104" s="127"/>
      <c r="O104" s="184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381</v>
      </c>
      <c r="E105" s="166" t="s">
        <v>381</v>
      </c>
      <c r="F105" s="166" t="s">
        <v>381</v>
      </c>
      <c r="G105" s="166" t="s">
        <v>381</v>
      </c>
      <c r="H105" s="166" t="s">
        <v>381</v>
      </c>
      <c r="I105" s="166" t="s">
        <v>381</v>
      </c>
      <c r="J105" s="166"/>
      <c r="K105" s="166"/>
      <c r="L105" s="166"/>
      <c r="M105" s="166"/>
      <c r="N105" s="231"/>
      <c r="O105" s="192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63">
        <v>44927</v>
      </c>
      <c r="B130" s="263"/>
      <c r="C130" s="264">
        <v>45017</v>
      </c>
      <c r="D130" s="264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J17">
    <cfRule type="beginsWith" dxfId="208" priority="1502" operator="beginsWith" text="検出">
      <formula>LEFT(J17,LEN("検出"))="検出"</formula>
    </cfRule>
  </conditionalFormatting>
  <conditionalFormatting sqref="D63:E63 G63:J63">
    <cfRule type="containsText" dxfId="207" priority="1489" operator="containsText" text="あり">
      <formula>NOT(ISERROR(SEARCH("あり",D63)))</formula>
    </cfRule>
  </conditionalFormatting>
  <conditionalFormatting sqref="D64:E64 G64:J64">
    <cfRule type="expression" dxfId="206" priority="171">
      <formula>D$64=""</formula>
    </cfRule>
    <cfRule type="notContainsText" dxfId="205" priority="1805" operator="notContains" text="異常なし">
      <formula>ISERROR(SEARCH("異常なし",D64))</formula>
    </cfRule>
  </conditionalFormatting>
  <conditionalFormatting sqref="J21">
    <cfRule type="containsText" dxfId="204" priority="1798" operator="containsText" text="0.001未満">
      <formula>NOT(ISERROR(SEARCH("0.001未満",J21)))</formula>
    </cfRule>
  </conditionalFormatting>
  <conditionalFormatting sqref="G21">
    <cfRule type="containsText" dxfId="203" priority="1772" operator="containsText" text="0.001未満">
      <formula>NOT(ISERROR(SEARCH("0.001未満",G21)))</formula>
    </cfRule>
  </conditionalFormatting>
  <conditionalFormatting sqref="D21">
    <cfRule type="containsText" dxfId="202" priority="1771" operator="containsText" text="0.001未満">
      <formula>NOT(ISERROR(SEARCH("0.001未満",D21)))</formula>
    </cfRule>
  </conditionalFormatting>
  <conditionalFormatting sqref="E21">
    <cfRule type="containsText" dxfId="201" priority="1770" operator="containsText" text="0.001未満">
      <formula>NOT(ISERROR(SEARCH("0.001未満",E21)))</formula>
    </cfRule>
  </conditionalFormatting>
  <conditionalFormatting sqref="H21">
    <cfRule type="containsText" dxfId="200" priority="1769" operator="containsText" text="0.001未満">
      <formula>NOT(ISERROR(SEARCH("0.001未満",H21)))</formula>
    </cfRule>
  </conditionalFormatting>
  <conditionalFormatting sqref="Q21">
    <cfRule type="containsText" dxfId="199" priority="1761" operator="containsText" text="0.001未満">
      <formula>NOT(ISERROR(SEARCH("0.001未満",Q21)))</formula>
    </cfRule>
  </conditionalFormatting>
  <conditionalFormatting sqref="O21">
    <cfRule type="containsText" dxfId="198" priority="1760" operator="containsText" text="0.001未満">
      <formula>NOT(ISERROR(SEARCH("0.001未満",O21)))</formula>
    </cfRule>
  </conditionalFormatting>
  <conditionalFormatting sqref="P21">
    <cfRule type="containsText" dxfId="197" priority="1759" operator="containsText" text="0.001未満">
      <formula>NOT(ISERROR(SEARCH("0.001未満",P21)))</formula>
    </cfRule>
  </conditionalFormatting>
  <conditionalFormatting sqref="O104:Q104 G104:H104 D104:E105 J104:J105">
    <cfRule type="beginsWith" dxfId="196" priority="1501" operator="beginsWith" text="検出">
      <formula>LEFT(D104,LEN("検出"))="検出"</formula>
    </cfRule>
  </conditionalFormatting>
  <conditionalFormatting sqref="O105:Q105 G105:H105">
    <cfRule type="beginsWith" dxfId="195" priority="1500" operator="beginsWith" text="検出">
      <formula>LEFT(G105,LEN("検出"))="検出"</formula>
    </cfRule>
  </conditionalFormatting>
  <conditionalFormatting sqref="G21">
    <cfRule type="containsText" dxfId="194" priority="1498" operator="containsText" text="0.001未満">
      <formula>NOT(ISERROR(SEARCH("0.001未満",G21)))</formula>
    </cfRule>
  </conditionalFormatting>
  <conditionalFormatting sqref="G21">
    <cfRule type="containsText" dxfId="193" priority="1497" operator="containsText" text="0.001未満">
      <formula>NOT(ISERROR(SEARCH("0.001未満",G21)))</formula>
    </cfRule>
  </conditionalFormatting>
  <conditionalFormatting sqref="D21">
    <cfRule type="containsText" dxfId="192" priority="1496" operator="containsText" text="0.001未満">
      <formula>NOT(ISERROR(SEARCH("0.001未満",D21)))</formula>
    </cfRule>
  </conditionalFormatting>
  <conditionalFormatting sqref="E21">
    <cfRule type="containsText" dxfId="191" priority="1495" operator="containsText" text="0.001未満">
      <formula>NOT(ISERROR(SEARCH("0.001未満",E21)))</formula>
    </cfRule>
  </conditionalFormatting>
  <conditionalFormatting sqref="H21">
    <cfRule type="containsText" dxfId="190" priority="1494" operator="containsText" text="0.001未満">
      <formula>NOT(ISERROR(SEARCH("0.001未満",H21)))</formula>
    </cfRule>
  </conditionalFormatting>
  <conditionalFormatting sqref="H21">
    <cfRule type="containsText" dxfId="189" priority="1493" operator="containsText" text="0.001未満">
      <formula>NOT(ISERROR(SEARCH("0.001未満",H21)))</formula>
    </cfRule>
  </conditionalFormatting>
  <conditionalFormatting sqref="H21">
    <cfRule type="containsText" dxfId="188" priority="1492" operator="containsText" text="0.001未満">
      <formula>NOT(ISERROR(SEARCH("0.001未満",H21)))</formula>
    </cfRule>
  </conditionalFormatting>
  <conditionalFormatting sqref="I21">
    <cfRule type="containsText" dxfId="187" priority="1320" operator="containsText" text="0.001未満">
      <formula>NOT(ISERROR(SEARCH("0.001未満",I21)))</formula>
    </cfRule>
  </conditionalFormatting>
  <conditionalFormatting sqref="I104">
    <cfRule type="beginsWith" dxfId="186" priority="1310" operator="beginsWith" text="検出">
      <formula>LEFT(I104,LEN("検出"))="検出"</formula>
    </cfRule>
  </conditionalFormatting>
  <conditionalFormatting sqref="I105">
    <cfRule type="beginsWith" dxfId="185" priority="1309" operator="beginsWith" text="検出">
      <formula>LEFT(I105,LEN("検出"))="検出"</formula>
    </cfRule>
  </conditionalFormatting>
  <conditionalFormatting sqref="I21">
    <cfRule type="containsText" dxfId="184" priority="1316" operator="containsText" text="0.001未満">
      <formula>NOT(ISERROR(SEARCH("0.001未満",I21)))</formula>
    </cfRule>
  </conditionalFormatting>
  <conditionalFormatting sqref="I21">
    <cfRule type="containsText" dxfId="183" priority="1311" operator="containsText" text="0.001未満">
      <formula>NOT(ISERROR(SEARCH("0.001未満",I21)))</formula>
    </cfRule>
  </conditionalFormatting>
  <conditionalFormatting sqref="I21">
    <cfRule type="containsText" dxfId="182" priority="1307" operator="containsText" text="0.001未満">
      <formula>NOT(ISERROR(SEARCH("0.001未満",I21)))</formula>
    </cfRule>
  </conditionalFormatting>
  <conditionalFormatting sqref="K17">
    <cfRule type="beginsWith" dxfId="181" priority="937" operator="beginsWith" text="検出">
      <formula>LEFT(K17,LEN("検出"))="検出"</formula>
    </cfRule>
  </conditionalFormatting>
  <conditionalFormatting sqref="K21">
    <cfRule type="containsText" dxfId="180" priority="942" operator="containsText" text="0.001未満">
      <formula>NOT(ISERROR(SEARCH("0.001未満",K21)))</formula>
    </cfRule>
  </conditionalFormatting>
  <conditionalFormatting sqref="K104">
    <cfRule type="beginsWith" dxfId="179" priority="936" operator="beginsWith" text="検出">
      <formula>LEFT(K104,LEN("検出"))="検出"</formula>
    </cfRule>
  </conditionalFormatting>
  <conditionalFormatting sqref="K105">
    <cfRule type="beginsWith" dxfId="178" priority="935" operator="beginsWith" text="検出">
      <formula>LEFT(K105,LEN("検出"))="検出"</formula>
    </cfRule>
  </conditionalFormatting>
  <conditionalFormatting sqref="K21">
    <cfRule type="containsText" dxfId="177" priority="933" operator="containsText" text="0.001未満">
      <formula>NOT(ISERROR(SEARCH("0.001未満",K21)))</formula>
    </cfRule>
  </conditionalFormatting>
  <conditionalFormatting sqref="K21">
    <cfRule type="containsText" dxfId="176" priority="932" operator="containsText" text="0.001未満">
      <formula>NOT(ISERROR(SEARCH("0.001未満",K21)))</formula>
    </cfRule>
  </conditionalFormatting>
  <conditionalFormatting sqref="K21">
    <cfRule type="containsText" dxfId="175" priority="931" operator="containsText" text="0.001未満">
      <formula>NOT(ISERROR(SEARCH("0.001未満",K21)))</formula>
    </cfRule>
  </conditionalFormatting>
  <conditionalFormatting sqref="L17">
    <cfRule type="beginsWith" dxfId="174" priority="750" operator="beginsWith" text="検出">
      <formula>LEFT(L17,LEN("検出"))="検出"</formula>
    </cfRule>
  </conditionalFormatting>
  <conditionalFormatting sqref="L21">
    <cfRule type="containsText" dxfId="173" priority="755" operator="containsText" text="0.001未満">
      <formula>NOT(ISERROR(SEARCH("0.001未満",L21)))</formula>
    </cfRule>
  </conditionalFormatting>
  <conditionalFormatting sqref="L104">
    <cfRule type="beginsWith" dxfId="172" priority="749" operator="beginsWith" text="検出">
      <formula>LEFT(L104,LEN("検出"))="検出"</formula>
    </cfRule>
  </conditionalFormatting>
  <conditionalFormatting sqref="L105">
    <cfRule type="beginsWith" dxfId="171" priority="748" operator="beginsWith" text="検出">
      <formula>LEFT(L105,LEN("検出"))="検出"</formula>
    </cfRule>
  </conditionalFormatting>
  <conditionalFormatting sqref="L21">
    <cfRule type="containsText" dxfId="170" priority="746" operator="containsText" text="0.001未満">
      <formula>NOT(ISERROR(SEARCH("0.001未満",L21)))</formula>
    </cfRule>
  </conditionalFormatting>
  <conditionalFormatting sqref="L21">
    <cfRule type="containsText" dxfId="169" priority="745" operator="containsText" text="0.001未満">
      <formula>NOT(ISERROR(SEARCH("0.001未満",L21)))</formula>
    </cfRule>
  </conditionalFormatting>
  <conditionalFormatting sqref="L21">
    <cfRule type="containsText" dxfId="168" priority="744" operator="containsText" text="0.001未満">
      <formula>NOT(ISERROR(SEARCH("0.001未満",L21)))</formula>
    </cfRule>
  </conditionalFormatting>
  <conditionalFormatting sqref="N17">
    <cfRule type="beginsWith" dxfId="167" priority="372" operator="beginsWith" text="検出">
      <formula>LEFT(N17,LEN("検出"))="検出"</formula>
    </cfRule>
  </conditionalFormatting>
  <conditionalFormatting sqref="N21">
    <cfRule type="containsText" dxfId="166" priority="377" operator="containsText" text="0.001未満">
      <formula>NOT(ISERROR(SEARCH("0.001未満",N21)))</formula>
    </cfRule>
  </conditionalFormatting>
  <conditionalFormatting sqref="N104">
    <cfRule type="beginsWith" dxfId="165" priority="371" operator="beginsWith" text="検出">
      <formula>LEFT(N104,LEN("検出"))="検出"</formula>
    </cfRule>
  </conditionalFormatting>
  <conditionalFormatting sqref="N105">
    <cfRule type="beginsWith" dxfId="164" priority="370" operator="beginsWith" text="検出">
      <formula>LEFT(N105,LEN("検出"))="検出"</formula>
    </cfRule>
  </conditionalFormatting>
  <conditionalFormatting sqref="N21">
    <cfRule type="containsText" dxfId="163" priority="368" operator="containsText" text="0.001未満">
      <formula>NOT(ISERROR(SEARCH("0.001未満",N21)))</formula>
    </cfRule>
  </conditionalFormatting>
  <conditionalFormatting sqref="N21">
    <cfRule type="containsText" dxfId="162" priority="367" operator="containsText" text="0.001未満">
      <formula>NOT(ISERROR(SEARCH("0.001未満",N21)))</formula>
    </cfRule>
  </conditionalFormatting>
  <conditionalFormatting sqref="N21">
    <cfRule type="containsText" dxfId="161" priority="366" operator="containsText" text="0.001未満">
      <formula>NOT(ISERROR(SEARCH("0.001未満",N21)))</formula>
    </cfRule>
  </conditionalFormatting>
  <conditionalFormatting sqref="N16">
    <cfRule type="containsBlanks" dxfId="160" priority="362">
      <formula>LEN(TRIM(N16))=0</formula>
    </cfRule>
    <cfRule type="endsWith" dxfId="159" priority="363" operator="endsWith" text="未満">
      <formula>RIGHT(N16,LEN("未満"))="未満"</formula>
    </cfRule>
  </conditionalFormatting>
  <conditionalFormatting sqref="M17">
    <cfRule type="beginsWith" dxfId="158" priority="183" operator="beginsWith" text="検出">
      <formula>LEFT(M17,LEN("検出"))="検出"</formula>
    </cfRule>
  </conditionalFormatting>
  <conditionalFormatting sqref="M21">
    <cfRule type="containsText" dxfId="157" priority="188" operator="containsText" text="0.001未満">
      <formula>NOT(ISERROR(SEARCH("0.001未満",M21)))</formula>
    </cfRule>
  </conditionalFormatting>
  <conditionalFormatting sqref="M104">
    <cfRule type="beginsWith" dxfId="156" priority="182" operator="beginsWith" text="検出">
      <formula>LEFT(M104,LEN("検出"))="検出"</formula>
    </cfRule>
  </conditionalFormatting>
  <conditionalFormatting sqref="M105">
    <cfRule type="beginsWith" dxfId="155" priority="181" operator="beginsWith" text="検出">
      <formula>LEFT(M105,LEN("検出"))="検出"</formula>
    </cfRule>
  </conditionalFormatting>
  <conditionalFormatting sqref="M21">
    <cfRule type="containsText" dxfId="154" priority="179" operator="containsText" text="0.001未満">
      <formula>NOT(ISERROR(SEARCH("0.001未満",M21)))</formula>
    </cfRule>
  </conditionalFormatting>
  <conditionalFormatting sqref="M21">
    <cfRule type="containsText" dxfId="153" priority="178" operator="containsText" text="0.001未満">
      <formula>NOT(ISERROR(SEARCH("0.001未満",M21)))</formula>
    </cfRule>
  </conditionalFormatting>
  <conditionalFormatting sqref="M21">
    <cfRule type="containsText" dxfId="152" priority="177" operator="containsText" text="0.001未満">
      <formula>NOT(ISERROR(SEARCH("0.001未満",M21)))</formula>
    </cfRule>
  </conditionalFormatting>
  <conditionalFormatting sqref="M16">
    <cfRule type="containsBlanks" dxfId="151" priority="173">
      <formula>LEN(TRIM(M16))=0</formula>
    </cfRule>
    <cfRule type="endsWith" dxfId="150" priority="174" operator="endsWith" text="未満">
      <formula>RIGHT(M16,LEN("未満"))="未満"</formula>
    </cfRule>
  </conditionalFormatting>
  <conditionalFormatting sqref="F63">
    <cfRule type="containsText" dxfId="149" priority="144" operator="containsText" text="あり">
      <formula>NOT(ISERROR(SEARCH("あり",F63)))</formula>
    </cfRule>
  </conditionalFormatting>
  <conditionalFormatting sqref="F64">
    <cfRule type="expression" dxfId="148" priority="9">
      <formula>F$64=""</formula>
    </cfRule>
    <cfRule type="notContainsText" dxfId="147" priority="13" operator="notContains" text="異常なし">
      <formula>ISERROR(SEARCH("異常なし",F64))</formula>
    </cfRule>
  </conditionalFormatting>
  <conditionalFormatting sqref="F21">
    <cfRule type="containsText" dxfId="146" priority="20" operator="containsText" text="0.001未満">
      <formula>NOT(ISERROR(SEARCH("0.001未満",F21)))</formula>
    </cfRule>
  </conditionalFormatting>
  <conditionalFormatting sqref="F104">
    <cfRule type="beginsWith" dxfId="145" priority="16" operator="beginsWith" text="検出">
      <formula>LEFT(F104,LEN("検出"))="検出"</formula>
    </cfRule>
  </conditionalFormatting>
  <conditionalFormatting sqref="F105">
    <cfRule type="beginsWith" dxfId="144" priority="15" operator="beginsWith" text="検出">
      <formula>LEFT(F105,LEN("検出"))="検出"</formula>
    </cfRule>
  </conditionalFormatting>
  <conditionalFormatting sqref="F21">
    <cfRule type="containsText" dxfId="143" priority="18" operator="containsText" text="0.001未満">
      <formula>NOT(ISERROR(SEARCH("0.001未満",F21)))</formula>
    </cfRule>
  </conditionalFormatting>
  <conditionalFormatting sqref="F21">
    <cfRule type="containsText" dxfId="142" priority="17" operator="containsText" text="0.001未満">
      <formula>NOT(ISERROR(SEARCH("0.001未満",F21)))</formula>
    </cfRule>
  </conditionalFormatting>
  <conditionalFormatting sqref="F21">
    <cfRule type="containsText" dxfId="141" priority="14" operator="containsText" text="0.001未満">
      <formula>NOT(ISERROR(SEARCH("0.001未満",F21)))</formula>
    </cfRule>
  </conditionalFormatting>
  <conditionalFormatting sqref="D16:I16 D18:I24 D26:I105">
    <cfRule type="containsBlanks" dxfId="140" priority="12">
      <formula>LEN(TRIM(D16))=0</formula>
    </cfRule>
    <cfRule type="endsWith" dxfId="139" priority="46" operator="endsWith" text="未満">
      <formula>RIGHT(D16,LEN("未満"))="未満"</formula>
    </cfRule>
  </conditionalFormatting>
  <conditionalFormatting sqref="D17:I17">
    <cfRule type="beginsWith" dxfId="138" priority="8" operator="beginsWith" text="検出">
      <formula>LEFT(D17,LEN("検出"))="検出"</formula>
    </cfRule>
  </conditionalFormatting>
  <conditionalFormatting sqref="D17:I17">
    <cfRule type="containsBlanks" dxfId="137" priority="6">
      <formula>LEN(TRIM(D17))=0</formula>
    </cfRule>
    <cfRule type="endsWith" dxfId="136" priority="7" operator="endsWith" text="未満">
      <formula>RIGHT(D17,LEN("未満"))="未満"</formula>
    </cfRule>
  </conditionalFormatting>
  <conditionalFormatting sqref="D25:I25">
    <cfRule type="containsBlanks" dxfId="135" priority="1">
      <formula>LEN(TRIM(D25))=0</formula>
    </cfRule>
    <cfRule type="endsWith" dxfId="134" priority="2" operator="endsWith" text="未満">
      <formula>RIGHT(D25,LEN("未満"))="未満"</formula>
    </cfRule>
  </conditionalFormatting>
  <conditionalFormatting sqref="D18:Q18">
    <cfRule type="containsText" dxfId="133" priority="2203" operator="containsText" text="0.0003未満">
      <formula>NOT(ISERROR(SEARCH("0.0003未満",D18)))</formula>
    </cfRule>
    <cfRule type="cellIs" dxfId="132" priority="2204" operator="greaterThan">
      <formula>#REF!</formula>
    </cfRule>
    <cfRule type="cellIs" dxfId="131" priority="2205" operator="greaterThan">
      <formula>#REF!</formula>
    </cfRule>
  </conditionalFormatting>
  <conditionalFormatting sqref="D19:Q19">
    <cfRule type="containsText" dxfId="130" priority="2215" operator="containsText" text="0.00005未満">
      <formula>NOT(ISERROR(SEARCH("0.00005未満",D19)))</formula>
    </cfRule>
    <cfRule type="cellIs" dxfId="129" priority="2216" operator="greaterThan">
      <formula>#REF!</formula>
    </cfRule>
    <cfRule type="cellIs" dxfId="128" priority="2217" operator="greaterThan">
      <formula>#REF!</formula>
    </cfRule>
  </conditionalFormatting>
  <conditionalFormatting sqref="D20:Q20">
    <cfRule type="containsText" dxfId="127" priority="2227" operator="containsText" text="0.001未満">
      <formula>NOT(ISERROR(SEARCH("0.001未満",D20)))</formula>
    </cfRule>
    <cfRule type="cellIs" dxfId="126" priority="2228" operator="greaterThan">
      <formula>#REF!</formula>
    </cfRule>
    <cfRule type="cellIs" dxfId="125" priority="2229" operator="greaterThan">
      <formula>#REF!</formula>
    </cfRule>
  </conditionalFormatting>
  <conditionalFormatting sqref="D21:Q21">
    <cfRule type="cellIs" dxfId="124" priority="2239" operator="greaterThan">
      <formula>#REF!</formula>
    </cfRule>
    <cfRule type="cellIs" dxfId="123" priority="2240" operator="greaterThan">
      <formula>#REF!</formula>
    </cfRule>
  </conditionalFormatting>
  <conditionalFormatting sqref="D22:Q22">
    <cfRule type="containsText" dxfId="122" priority="2247" operator="containsText" text="0.001未満">
      <formula>NOT(ISERROR(SEARCH("0.001未満",D22)))</formula>
    </cfRule>
    <cfRule type="cellIs" dxfId="121" priority="2248" operator="greaterThan">
      <formula>#REF!</formula>
    </cfRule>
    <cfRule type="cellIs" dxfId="120" priority="2249" operator="greaterThan">
      <formula>#REF!</formula>
    </cfRule>
  </conditionalFormatting>
  <conditionalFormatting sqref="D23:Q23">
    <cfRule type="containsText" dxfId="119" priority="2259" operator="containsText" text="0.005未満">
      <formula>NOT(ISERROR(SEARCH("0.005未満",D23)))</formula>
    </cfRule>
    <cfRule type="cellIs" dxfId="118" priority="2260" operator="greaterThan">
      <formula>#REF!</formula>
    </cfRule>
    <cfRule type="cellIs" dxfId="117" priority="2261" operator="greaterThan">
      <formula>#REF!</formula>
    </cfRule>
  </conditionalFormatting>
  <conditionalFormatting sqref="D24:Q24">
    <cfRule type="containsText" dxfId="116" priority="2271" operator="containsText" text="0.004未満">
      <formula>NOT(ISERROR(SEARCH("0.004未満",D24)))</formula>
    </cfRule>
    <cfRule type="cellIs" dxfId="115" priority="2272" operator="greaterThan">
      <formula>#REF!</formula>
    </cfRule>
    <cfRule type="cellIs" dxfId="114" priority="2273" operator="greaterThan">
      <formula>#REF!</formula>
    </cfRule>
  </conditionalFormatting>
  <conditionalFormatting sqref="D25:Q25">
    <cfRule type="containsText" dxfId="113" priority="2283" operator="containsText" text="0.001未満">
      <formula>NOT(ISERROR(SEARCH("0.001未満",D25)))</formula>
    </cfRule>
    <cfRule type="cellIs" dxfId="112" priority="2284" operator="greaterThan">
      <formula>#REF!</formula>
    </cfRule>
    <cfRule type="cellIs" dxfId="111" priority="2285" operator="greaterThan">
      <formula>#REF!</formula>
    </cfRule>
  </conditionalFormatting>
  <conditionalFormatting sqref="D26:Q26">
    <cfRule type="containsText" dxfId="110" priority="2289" operator="containsText" text="0.02未満">
      <formula>NOT(ISERROR(SEARCH("0.02未満",D26)))</formula>
    </cfRule>
    <cfRule type="cellIs" dxfId="109" priority="2290" operator="greaterThan">
      <formula>#REF!</formula>
    </cfRule>
    <cfRule type="cellIs" dxfId="108" priority="2291" operator="greaterThan">
      <formula>#REF!</formula>
    </cfRule>
  </conditionalFormatting>
  <conditionalFormatting sqref="D27:Q27">
    <cfRule type="containsText" dxfId="107" priority="2301" operator="containsText" text="0.05未満">
      <formula>NOT(ISERROR(SEARCH("0.05未満",D27)))</formula>
    </cfRule>
    <cfRule type="cellIs" dxfId="106" priority="2302" operator="greaterThan">
      <formula>#REF!</formula>
    </cfRule>
    <cfRule type="cellIs" dxfId="105" priority="2303" operator="greaterThan">
      <formula>#REF!</formula>
    </cfRule>
  </conditionalFormatting>
  <conditionalFormatting sqref="D28:Q28">
    <cfRule type="containsText" dxfId="104" priority="2313" operator="containsText" text="0.01未満">
      <formula>NOT(ISERROR(SEARCH("0.01未満",D28)))</formula>
    </cfRule>
    <cfRule type="cellIs" dxfId="103" priority="2314" operator="greaterThan">
      <formula>#REF!</formula>
    </cfRule>
    <cfRule type="cellIs" dxfId="102" priority="2315" operator="greaterThan">
      <formula>#REF!</formula>
    </cfRule>
  </conditionalFormatting>
  <conditionalFormatting sqref="D29:Q29">
    <cfRule type="containsText" dxfId="101" priority="2325" operator="containsText" text="0.0002未満">
      <formula>NOT(ISERROR(SEARCH("0.0002未満",D29)))</formula>
    </cfRule>
    <cfRule type="cellIs" dxfId="100" priority="2326" operator="greaterThan">
      <formula>#REF!</formula>
    </cfRule>
    <cfRule type="cellIs" dxfId="99" priority="2327" operator="greaterThan">
      <formula>#REF!</formula>
    </cfRule>
  </conditionalFormatting>
  <conditionalFormatting sqref="D30:Q30">
    <cfRule type="containsText" dxfId="98" priority="2337" operator="containsText" text="0.001未満">
      <formula>NOT(ISERROR(SEARCH("0.001未満",D30)))</formula>
    </cfRule>
    <cfRule type="cellIs" dxfId="97" priority="2338" operator="greaterThan">
      <formula>#REF!</formula>
    </cfRule>
    <cfRule type="cellIs" dxfId="96" priority="2339" operator="greaterThan">
      <formula>#REF!</formula>
    </cfRule>
  </conditionalFormatting>
  <conditionalFormatting sqref="D31:Q31">
    <cfRule type="containsText" dxfId="95" priority="2349" operator="containsText" text="0.004未満">
      <formula>NOT(ISERROR(SEARCH("0.004未満",D31)))</formula>
    </cfRule>
    <cfRule type="cellIs" dxfId="94" priority="2350" operator="greaterThan">
      <formula>#REF!</formula>
    </cfRule>
    <cfRule type="cellIs" dxfId="93" priority="2351" operator="greaterThan">
      <formula>#REF!</formula>
    </cfRule>
  </conditionalFormatting>
  <conditionalFormatting sqref="D32:Q32">
    <cfRule type="containsText" dxfId="92" priority="2361" operator="containsText" text="0.001未満">
      <formula>NOT(ISERROR(SEARCH("0.001未満",D32)))</formula>
    </cfRule>
    <cfRule type="cellIs" dxfId="91" priority="2362" operator="greaterThan">
      <formula>#REF!</formula>
    </cfRule>
    <cfRule type="cellIs" dxfId="90" priority="2363" operator="greaterThan">
      <formula>#REF!</formula>
    </cfRule>
  </conditionalFormatting>
  <conditionalFormatting sqref="D33:Q33">
    <cfRule type="containsText" dxfId="89" priority="2373" operator="containsText" text="0.001未満">
      <formula>NOT(ISERROR(SEARCH("0.001未満",D33)))</formula>
    </cfRule>
    <cfRule type="cellIs" dxfId="88" priority="2374" operator="greaterThan">
      <formula>#REF!</formula>
    </cfRule>
    <cfRule type="cellIs" dxfId="87" priority="2375" operator="greaterThan">
      <formula>#REF!</formula>
    </cfRule>
  </conditionalFormatting>
  <conditionalFormatting sqref="D34:Q34">
    <cfRule type="containsText" dxfId="86" priority="2385" operator="containsText" text="0.001未満">
      <formula>NOT(ISERROR(SEARCH("0.001未満",D34)))</formula>
    </cfRule>
    <cfRule type="cellIs" dxfId="85" priority="2386" operator="greaterThan">
      <formula>#REF!</formula>
    </cfRule>
    <cfRule type="cellIs" dxfId="84" priority="2387" operator="greaterThan">
      <formula>#REF!</formula>
    </cfRule>
  </conditionalFormatting>
  <conditionalFormatting sqref="D35:Q35">
    <cfRule type="containsText" dxfId="83" priority="2397" operator="containsText" text="0.001未満">
      <formula>NOT(ISERROR(SEARCH("0.001未満",D35)))</formula>
    </cfRule>
    <cfRule type="cellIs" dxfId="82" priority="2398" operator="greaterThan">
      <formula>#REF!</formula>
    </cfRule>
    <cfRule type="cellIs" dxfId="81" priority="2399" operator="greaterThan">
      <formula>#REF!</formula>
    </cfRule>
  </conditionalFormatting>
  <conditionalFormatting sqref="D36:Q36">
    <cfRule type="containsText" dxfId="80" priority="2409" operator="containsText" text="0.05未満">
      <formula>NOT(ISERROR(SEARCH("0.05未満",D36)))</formula>
    </cfRule>
    <cfRule type="cellIs" dxfId="79" priority="2410" operator="greaterThan">
      <formula>#REF!</formula>
    </cfRule>
    <cfRule type="cellIs" dxfId="78" priority="2411" operator="greaterThan">
      <formula>#REF!</formula>
    </cfRule>
  </conditionalFormatting>
  <conditionalFormatting sqref="D37:Q37">
    <cfRule type="containsText" dxfId="77" priority="2421" operator="containsText" text="0.002未満">
      <formula>NOT(ISERROR(SEARCH("0.002未満",D37)))</formula>
    </cfRule>
    <cfRule type="cellIs" dxfId="76" priority="2422" operator="greaterThan">
      <formula>#REF!</formula>
    </cfRule>
    <cfRule type="cellIs" dxfId="75" priority="2423" operator="greaterThan">
      <formula>#REF!</formula>
    </cfRule>
  </conditionalFormatting>
  <conditionalFormatting sqref="D38:Q38">
    <cfRule type="containsText" dxfId="74" priority="2433" operator="containsText" text="0.001未満">
      <formula>NOT(ISERROR(SEARCH("0.001未満",D38)))</formula>
    </cfRule>
    <cfRule type="cellIs" dxfId="73" priority="2434" operator="greaterThan">
      <formula>#REF!</formula>
    </cfRule>
    <cfRule type="cellIs" dxfId="72" priority="2435" operator="greaterThan">
      <formula>#REF!</formula>
    </cfRule>
  </conditionalFormatting>
  <conditionalFormatting sqref="D39:Q39">
    <cfRule type="containsText" dxfId="71" priority="2445" operator="containsText" text="0.002未満">
      <formula>NOT(ISERROR(SEARCH("0.002未満",D39)))</formula>
    </cfRule>
    <cfRule type="cellIs" dxfId="70" priority="2446" operator="greaterThan">
      <formula>#REF!</formula>
    </cfRule>
    <cfRule type="cellIs" dxfId="69" priority="2447" operator="greaterThan">
      <formula>#REF!</formula>
    </cfRule>
  </conditionalFormatting>
  <conditionalFormatting sqref="D40:Q40">
    <cfRule type="containsText" dxfId="68" priority="2457" operator="containsText" text="0.001未満">
      <formula>NOT(ISERROR(SEARCH("0.001未満",D40)))</formula>
    </cfRule>
    <cfRule type="cellIs" dxfId="67" priority="2458" operator="greaterThan">
      <formula>#REF!</formula>
    </cfRule>
    <cfRule type="cellIs" dxfId="66" priority="2459" operator="greaterThan">
      <formula>#REF!</formula>
    </cfRule>
  </conditionalFormatting>
  <conditionalFormatting sqref="D41:Q41">
    <cfRule type="containsText" dxfId="65" priority="2469" operator="containsText" text="0.001未満">
      <formula>NOT(ISERROR(SEARCH("0.001未満",D41)))</formula>
    </cfRule>
    <cfRule type="cellIs" dxfId="64" priority="2470" operator="greaterThan">
      <formula>#REF!</formula>
    </cfRule>
    <cfRule type="cellIs" dxfId="63" priority="2471" operator="greaterThan">
      <formula>#REF!</formula>
    </cfRule>
  </conditionalFormatting>
  <conditionalFormatting sqref="D42:Q42">
    <cfRule type="containsText" dxfId="62" priority="2481" operator="containsText" text="0.001未満">
      <formula>NOT(ISERROR(SEARCH("0.001未満",D42)))</formula>
    </cfRule>
    <cfRule type="cellIs" dxfId="61" priority="2482" operator="greaterThan">
      <formula>#REF!</formula>
    </cfRule>
    <cfRule type="cellIs" dxfId="60" priority="2483" operator="greaterThan">
      <formula>#REF!</formula>
    </cfRule>
  </conditionalFormatting>
  <conditionalFormatting sqref="D43:Q43">
    <cfRule type="containsText" dxfId="59" priority="2493" operator="containsText" text="0.002未満">
      <formula>NOT(ISERROR(SEARCH("0.002未満",D43)))</formula>
    </cfRule>
    <cfRule type="cellIs" dxfId="58" priority="2494" operator="greaterThan">
      <formula>#REF!</formula>
    </cfRule>
    <cfRule type="cellIs" dxfId="57" priority="2495" operator="greaterThan">
      <formula>#REF!</formula>
    </cfRule>
  </conditionalFormatting>
  <conditionalFormatting sqref="D44:Q44">
    <cfRule type="containsText" dxfId="56" priority="2505" operator="containsText" text="0.001未満">
      <formula>NOT(ISERROR(SEARCH("0.001未満",D44)))</formula>
    </cfRule>
    <cfRule type="cellIs" dxfId="55" priority="2506" operator="greaterThan">
      <formula>#REF!</formula>
    </cfRule>
    <cfRule type="cellIs" dxfId="54" priority="2507" operator="greaterThan">
      <formula>#REF!</formula>
    </cfRule>
  </conditionalFormatting>
  <conditionalFormatting sqref="D45:Q45">
    <cfRule type="cellIs" dxfId="53" priority="2517" operator="greaterThan">
      <formula>#REF!</formula>
    </cfRule>
    <cfRule type="cellIs" dxfId="52" priority="2518" operator="greaterThan">
      <formula>#REF!</formula>
    </cfRule>
  </conditionalFormatting>
  <conditionalFormatting sqref="D46:Q46">
    <cfRule type="cellIs" dxfId="51" priority="2525" operator="greaterThan">
      <formula>#REF!</formula>
    </cfRule>
    <cfRule type="cellIs" dxfId="50" priority="2526" operator="greaterThan">
      <formula>#REF!</formula>
    </cfRule>
  </conditionalFormatting>
  <conditionalFormatting sqref="D47:Q47">
    <cfRule type="cellIs" dxfId="49" priority="2533" operator="greaterThan">
      <formula>#REF!</formula>
    </cfRule>
    <cfRule type="cellIs" dxfId="48" priority="2534" operator="greaterThan">
      <formula>#REF!</formula>
    </cfRule>
  </conditionalFormatting>
  <conditionalFormatting sqref="D48:Q48">
    <cfRule type="cellIs" dxfId="47" priority="2541" operator="greaterThan">
      <formula>#REF!</formula>
    </cfRule>
    <cfRule type="cellIs" dxfId="46" priority="2542" operator="greaterThan">
      <formula>#REF!</formula>
    </cfRule>
  </conditionalFormatting>
  <conditionalFormatting sqref="D49:Q49">
    <cfRule type="cellIs" dxfId="45" priority="2549" operator="greaterThan">
      <formula>#REF!</formula>
    </cfRule>
    <cfRule type="cellIs" dxfId="44" priority="2550" operator="greaterThan">
      <formula>#REF!</formula>
    </cfRule>
  </conditionalFormatting>
  <conditionalFormatting sqref="D50:Q50">
    <cfRule type="cellIs" dxfId="43" priority="2557" operator="greaterThan">
      <formula>#REF!</formula>
    </cfRule>
    <cfRule type="cellIs" dxfId="42" priority="2558" operator="greaterThan">
      <formula>#REF!</formula>
    </cfRule>
  </conditionalFormatting>
  <conditionalFormatting sqref="D51:Q51">
    <cfRule type="cellIs" dxfId="41" priority="2565" operator="greaterThan">
      <formula>#REF!</formula>
    </cfRule>
    <cfRule type="cellIs" dxfId="40" priority="2566" operator="greaterThan">
      <formula>#REF!</formula>
    </cfRule>
  </conditionalFormatting>
  <conditionalFormatting sqref="D52:Q52">
    <cfRule type="cellIs" dxfId="39" priority="2573" operator="greaterThan">
      <formula>#REF!</formula>
    </cfRule>
    <cfRule type="cellIs" dxfId="38" priority="2574" operator="greaterThan">
      <formula>#REF!</formula>
    </cfRule>
  </conditionalFormatting>
  <conditionalFormatting sqref="D53:Q53">
    <cfRule type="cellIs" dxfId="37" priority="2581" operator="greaterThan">
      <formula>#REF!</formula>
    </cfRule>
    <cfRule type="cellIs" dxfId="36" priority="2582" operator="greaterThan">
      <formula>#REF!</formula>
    </cfRule>
  </conditionalFormatting>
  <conditionalFormatting sqref="D55:Q55">
    <cfRule type="cellIs" dxfId="35" priority="2589" operator="greaterThan">
      <formula>#REF!</formula>
    </cfRule>
    <cfRule type="cellIs" dxfId="34" priority="2590" operator="greaterThan">
      <formula>#REF!</formula>
    </cfRule>
  </conditionalFormatting>
  <conditionalFormatting sqref="D56:Q56">
    <cfRule type="cellIs" dxfId="33" priority="2597" operator="greaterThan">
      <formula>#REF!</formula>
    </cfRule>
    <cfRule type="cellIs" dxfId="32" priority="2598" operator="greaterThan">
      <formula>#REF!</formula>
    </cfRule>
  </conditionalFormatting>
  <conditionalFormatting sqref="D57:Q57">
    <cfRule type="cellIs" dxfId="31" priority="2605" operator="greaterThan">
      <formula>#REF!</formula>
    </cfRule>
    <cfRule type="cellIs" dxfId="30" priority="2606" operator="greaterThan">
      <formula>#REF!</formula>
    </cfRule>
  </conditionalFormatting>
  <conditionalFormatting sqref="D58:Q58">
    <cfRule type="cellIs" dxfId="29" priority="2613" operator="greaterThan">
      <formula>#REF!</formula>
    </cfRule>
    <cfRule type="cellIs" dxfId="28" priority="2614" operator="greaterThan">
      <formula>#REF!</formula>
    </cfRule>
  </conditionalFormatting>
  <conditionalFormatting sqref="D59:Q59">
    <cfRule type="cellIs" dxfId="27" priority="2621" operator="greaterThan">
      <formula>#REF!</formula>
    </cfRule>
    <cfRule type="cellIs" dxfId="26" priority="2622" operator="greaterThan">
      <formula>#REF!</formula>
    </cfRule>
  </conditionalFormatting>
  <conditionalFormatting sqref="D60:Q60">
    <cfRule type="cellIs" dxfId="25" priority="2629" operator="greaterThan">
      <formula>#REF!</formula>
    </cfRule>
    <cfRule type="cellIs" dxfId="24" priority="2630" operator="greaterThan">
      <formula>#REF!</formula>
    </cfRule>
  </conditionalFormatting>
  <conditionalFormatting sqref="D61:Q61">
    <cfRule type="cellIs" dxfId="23" priority="2637" operator="greaterThan">
      <formula>#REF!</formula>
    </cfRule>
    <cfRule type="cellIs" dxfId="22" priority="2638" operator="greaterThan">
      <formula>#REF!</formula>
    </cfRule>
  </conditionalFormatting>
  <conditionalFormatting sqref="D65:Q65">
    <cfRule type="cellIs" dxfId="21" priority="2645" operator="greaterThan">
      <formula>#REF!</formula>
    </cfRule>
    <cfRule type="cellIs" dxfId="20" priority="2646" operator="greaterThan">
      <formula>#REF!</formula>
    </cfRule>
  </conditionalFormatting>
  <conditionalFormatting sqref="D66:Q66">
    <cfRule type="cellIs" dxfId="19" priority="2653" operator="greaterThan">
      <formula>#REF!</formula>
    </cfRule>
    <cfRule type="cellIs" dxfId="18" priority="2654" operator="greaterThan">
      <formula>#REF!</formula>
    </cfRule>
  </conditionalFormatting>
  <conditionalFormatting sqref="D70:I71 D73:I75 D83:I88 D80:I81 D90:I95">
    <cfRule type="cellIs" dxfId="17" priority="2661" operator="greaterThan">
      <formula>#REF!</formula>
    </cfRule>
  </conditionalFormatting>
  <conditionalFormatting sqref="D16:Q16">
    <cfRule type="cellIs" dxfId="16" priority="2662" operator="greaterThan">
      <formula>#REF!</formula>
    </cfRule>
    <cfRule type="cellIs" dxfId="15" priority="2663" operator="greaterThan">
      <formula>#REF!</formula>
    </cfRule>
  </conditionalFormatting>
  <conditionalFormatting sqref="K54:N54 D54:I54">
    <cfRule type="cellIs" dxfId="14" priority="2765" operator="greaterThan">
      <formula>#REF!</formula>
    </cfRule>
    <cfRule type="cellIs" dxfId="13" priority="2766" operator="greaterThan">
      <formula>#REF!</formula>
    </cfRule>
  </conditionalFormatting>
  <conditionalFormatting sqref="K78:N79 K72:N72 D72:I72 D78:I79">
    <cfRule type="cellIs" dxfId="12" priority="2905" operator="greaterThan">
      <formula>#REF!</formula>
    </cfRule>
    <cfRule type="cellIs" dxfId="11" priority="2906" operator="greaterThan">
      <formula>#REF!</formula>
    </cfRule>
  </conditionalFormatting>
  <conditionalFormatting sqref="K98:N98">
    <cfRule type="cellIs" dxfId="10" priority="2913" operator="greaterThan">
      <formula>#REF!</formula>
    </cfRule>
    <cfRule type="cellIs" dxfId="9" priority="2914" operator="greaterThan">
      <formula>#REF!</formula>
    </cfRule>
  </conditionalFormatting>
  <conditionalFormatting sqref="K99:N99">
    <cfRule type="cellIs" dxfId="8" priority="2915" operator="greaterThan">
      <formula>#REF!</formula>
    </cfRule>
    <cfRule type="cellIs" dxfId="7" priority="2916" operator="greaterThan">
      <formula>#REF!</formula>
    </cfRule>
  </conditionalFormatting>
  <conditionalFormatting sqref="K101:N101">
    <cfRule type="cellIs" dxfId="6" priority="2917" operator="greaterThan">
      <formula>#REF!</formula>
    </cfRule>
    <cfRule type="cellIs" dxfId="5" priority="2918" operator="greaterThan">
      <formula>#REF!</formula>
    </cfRule>
  </conditionalFormatting>
  <conditionalFormatting sqref="D89:I89">
    <cfRule type="cellIs" dxfId="4" priority="3315" operator="notBetween">
      <formula>#REF!</formula>
      <formula>#REF!</formula>
    </cfRule>
  </conditionalFormatting>
  <conditionalFormatting sqref="D82:I82">
    <cfRule type="cellIs" dxfId="3" priority="3316" operator="notBetween">
      <formula>#REF!</formula>
      <formula>#REF!</formula>
    </cfRule>
  </conditionalFormatting>
  <conditionalFormatting sqref="D96:I96">
    <cfRule type="cellIs" dxfId="2" priority="3317" operator="greaterThan">
      <formula>#REF!</formula>
    </cfRule>
  </conditionalFormatting>
  <conditionalFormatting sqref="D62:I62">
    <cfRule type="cellIs" dxfId="1" priority="3451" operator="notBetween">
      <formula>#REF!</formula>
      <formula>#REF!</formula>
    </cfRule>
    <cfRule type="cellIs" dxfId="0" priority="3452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75" style="33" customWidth="1"/>
    <col min="3" max="3" width="6" style="33" customWidth="1"/>
    <col min="4" max="25" width="9.75" style="34" customWidth="1"/>
    <col min="26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45017</v>
      </c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77"/>
      <c r="B2" s="277"/>
      <c r="C2" s="268"/>
      <c r="D2" s="268"/>
      <c r="E2" s="36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10.15" customHeight="1" thickBot="1"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78" t="s">
        <v>349</v>
      </c>
      <c r="E4" s="279"/>
      <c r="F4" s="282" t="s">
        <v>377</v>
      </c>
      <c r="G4" s="283"/>
      <c r="H4" s="288" t="s">
        <v>373</v>
      </c>
      <c r="I4" s="289"/>
      <c r="J4" s="288" t="s">
        <v>351</v>
      </c>
      <c r="K4" s="289"/>
      <c r="L4" s="288" t="s">
        <v>354</v>
      </c>
      <c r="M4" s="289"/>
      <c r="N4" s="288" t="s">
        <v>356</v>
      </c>
      <c r="O4" s="289"/>
      <c r="P4" s="282"/>
      <c r="Q4" s="286"/>
      <c r="R4" s="288"/>
      <c r="S4" s="289"/>
      <c r="T4" s="288"/>
      <c r="U4" s="289"/>
      <c r="V4" s="288"/>
      <c r="W4" s="289"/>
      <c r="X4" s="288"/>
      <c r="Y4" s="292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80"/>
      <c r="E5" s="281"/>
      <c r="F5" s="284"/>
      <c r="G5" s="285"/>
      <c r="H5" s="290"/>
      <c r="I5" s="291"/>
      <c r="J5" s="290"/>
      <c r="K5" s="291"/>
      <c r="L5" s="290"/>
      <c r="M5" s="291"/>
      <c r="N5" s="290"/>
      <c r="O5" s="291"/>
      <c r="P5" s="284"/>
      <c r="Q5" s="287"/>
      <c r="R5" s="290"/>
      <c r="S5" s="291"/>
      <c r="T5" s="290"/>
      <c r="U5" s="291"/>
      <c r="V5" s="290"/>
      <c r="W5" s="291"/>
      <c r="X5" s="290"/>
      <c r="Y5" s="293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75"/>
      <c r="E6" s="45"/>
      <c r="F6" s="257"/>
      <c r="G6" s="46"/>
      <c r="H6" s="271"/>
      <c r="I6" s="45"/>
      <c r="J6" s="271"/>
      <c r="K6" s="45"/>
      <c r="L6" s="273"/>
      <c r="M6" s="45"/>
      <c r="N6" s="271"/>
      <c r="O6" s="45"/>
      <c r="P6" s="273"/>
      <c r="Q6" s="45"/>
      <c r="R6" s="271"/>
      <c r="S6" s="45"/>
      <c r="T6" s="235"/>
      <c r="U6" s="45"/>
      <c r="V6" s="255"/>
      <c r="W6" s="45"/>
      <c r="X6" s="255"/>
      <c r="Y6" s="45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76"/>
      <c r="E7" s="50" t="s">
        <v>124</v>
      </c>
      <c r="F7" s="258"/>
      <c r="G7" s="51" t="s">
        <v>124</v>
      </c>
      <c r="H7" s="272"/>
      <c r="I7" s="50" t="s">
        <v>124</v>
      </c>
      <c r="J7" s="272"/>
      <c r="K7" s="50" t="s">
        <v>124</v>
      </c>
      <c r="L7" s="274"/>
      <c r="M7" s="50" t="s">
        <v>124</v>
      </c>
      <c r="N7" s="272"/>
      <c r="O7" s="50" t="s">
        <v>124</v>
      </c>
      <c r="P7" s="274"/>
      <c r="Q7" s="50" t="s">
        <v>124</v>
      </c>
      <c r="R7" s="272"/>
      <c r="S7" s="50" t="s">
        <v>124</v>
      </c>
      <c r="T7" s="236"/>
      <c r="U7" s="50" t="s">
        <v>124</v>
      </c>
      <c r="V7" s="256"/>
      <c r="W7" s="50" t="s">
        <v>124</v>
      </c>
      <c r="X7" s="256"/>
      <c r="Y7" s="50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381</v>
      </c>
      <c r="E9" s="61" t="str">
        <f>IF(手入力!C3="",REPLACE(D9,5,0,"/"),REPLACE(手入力!C3,5,0,"/"))</f>
        <v>/</v>
      </c>
      <c r="F9" s="60" t="s">
        <v>381</v>
      </c>
      <c r="G9" s="61" t="str">
        <f>IF(手入力!D3="",REPLACE(F9,5,0,"/"),REPLACE(手入力!D3,5,0,"/"))</f>
        <v>/</v>
      </c>
      <c r="H9" s="60" t="s">
        <v>381</v>
      </c>
      <c r="I9" s="61" t="str">
        <f>IF(手入力!E3="",REPLACE(H9,5,0,"/"),REPLACE(手入力!E3,5,0,"/"))</f>
        <v>/</v>
      </c>
      <c r="J9" s="60" t="s">
        <v>381</v>
      </c>
      <c r="K9" s="61" t="str">
        <f>IF(手入力!F3="",REPLACE(J9,5,0,"/"),REPLACE(手入力!F3,5,0,"/"))</f>
        <v>/</v>
      </c>
      <c r="L9" s="60" t="s">
        <v>381</v>
      </c>
      <c r="M9" s="61" t="str">
        <f>IF(手入力!G3="",REPLACE(L9,5,0,"/"),REPLACE(手入力!G3,5,0,"/"))</f>
        <v>/</v>
      </c>
      <c r="N9" s="60" t="s">
        <v>381</v>
      </c>
      <c r="O9" s="61" t="str">
        <f>IF(手入力!H3="",REPLACE(N9,5,0,"/"),REPLACE(手入力!H3,5,0,"/"))</f>
        <v>/</v>
      </c>
      <c r="P9" s="60"/>
      <c r="Q9" s="61" t="str">
        <f>IF(手入力!I3="",REPLACE(P9,5,0,"/"),REPLACE(手入力!I3,5,0,"/"))</f>
        <v>/</v>
      </c>
      <c r="R9" s="60"/>
      <c r="S9" s="61" t="str">
        <f>REPLACE(R9,5,0,"/")</f>
        <v>/</v>
      </c>
      <c r="T9" s="60"/>
      <c r="U9" s="61" t="str">
        <f>REPLACE(T9,5,0,"/")</f>
        <v>/</v>
      </c>
      <c r="V9" s="60"/>
      <c r="W9" s="61" t="str">
        <f>REPLACE(V9,5,0,"/")</f>
        <v>/</v>
      </c>
      <c r="X9" s="60"/>
      <c r="Y9" s="61" t="str">
        <f>REPLACE(X9,5,0,"/")</f>
        <v>/</v>
      </c>
      <c r="Z9" s="62" t="e">
        <f>#REF!</f>
        <v>#REF!</v>
      </c>
      <c r="AA9" s="63" t="e">
        <f>#REF!</f>
        <v>#REF!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381</v>
      </c>
      <c r="E10" s="70" t="e">
        <f>TEXT(D10,"0000")</f>
        <v>#VALUE!</v>
      </c>
      <c r="F10" s="71" t="s">
        <v>381</v>
      </c>
      <c r="G10" s="70" t="e">
        <f>TEXT(F10,"0000")</f>
        <v>#VALUE!</v>
      </c>
      <c r="H10" s="71" t="s">
        <v>381</v>
      </c>
      <c r="I10" s="70" t="e">
        <f>TEXT(H10,"0000")</f>
        <v>#VALUE!</v>
      </c>
      <c r="J10" s="71" t="s">
        <v>381</v>
      </c>
      <c r="K10" s="70" t="e">
        <f>TEXT(J10,"0000")</f>
        <v>#VALUE!</v>
      </c>
      <c r="L10" s="71" t="s">
        <v>381</v>
      </c>
      <c r="M10" s="70" t="e">
        <f>TEXT(L10,"0000")</f>
        <v>#VALUE!</v>
      </c>
      <c r="N10" s="71" t="s">
        <v>381</v>
      </c>
      <c r="O10" s="70" t="e">
        <f>TEXT(N10,"0000")</f>
        <v>#VALUE!</v>
      </c>
      <c r="P10" s="71"/>
      <c r="Q10" s="70" t="str">
        <f>TEXT(P10,"0000")</f>
        <v>0000</v>
      </c>
      <c r="R10" s="71"/>
      <c r="S10" s="70" t="str">
        <f>TEXT(R10,"0000")</f>
        <v>0000</v>
      </c>
      <c r="T10" s="71"/>
      <c r="U10" s="70" t="str">
        <f>TEXT(T10,"0000")</f>
        <v>0000</v>
      </c>
      <c r="V10" s="71"/>
      <c r="W10" s="70" t="str">
        <f>TEXT(V10,"0000")</f>
        <v>0000</v>
      </c>
      <c r="X10" s="71"/>
      <c r="Y10" s="70" t="str">
        <f>TEXT(X10,"0000")</f>
        <v>0000</v>
      </c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/>
      <c r="Q11" s="71" t="e">
        <f>IF(Q9=0,"",(RIGHT(Q9,2))-1)</f>
        <v>#VALUE!</v>
      </c>
      <c r="R11" s="71" t="str">
        <f>IF(R$9=0,"",HLOOKUP(S11,天気タグ!$B$3:$AG$39,35))</f>
        <v/>
      </c>
      <c r="S11" s="71" t="str">
        <f>IF(R9=0,"",(RIGHT(R9,2))-1)</f>
        <v/>
      </c>
      <c r="T11" s="71" t="str">
        <f>IF(T$9=0,"",HLOOKUP(U11,天気タグ!$B$3:$AG$39,35))</f>
        <v/>
      </c>
      <c r="U11" s="71" t="str">
        <f>IF(T9=0,"",(RIGHT(T9,2))-1)</f>
        <v/>
      </c>
      <c r="V11" s="71" t="str">
        <f>IF(V$9=0,"",HLOOKUP(W11,天気タグ!$B$3:$AG$39,35))</f>
        <v/>
      </c>
      <c r="W11" s="71" t="str">
        <f>IF(V9=0,"",(RIGHT(V9,2))-1)</f>
        <v/>
      </c>
      <c r="X11" s="71"/>
      <c r="Y11" s="71" t="str">
        <f>IF(X9=0,"",(RIGHT(X9,2))-1)</f>
        <v/>
      </c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/>
      <c r="Q12" s="71" t="e">
        <f>IF(Q9=0,"",RIGHT(Q9,2)*1)</f>
        <v>#VALUE!</v>
      </c>
      <c r="R12" s="71" t="str">
        <f>IF(R$9=0,"",HLOOKUP(S12,天気タグ!$B$3:$AG$39,35))</f>
        <v/>
      </c>
      <c r="S12" s="71" t="str">
        <f>IF(R9=0,"",RIGHT(R9,2)*1)</f>
        <v/>
      </c>
      <c r="T12" s="71" t="str">
        <f>IF(T$9=0,"",HLOOKUP(U12,天気タグ!$B$3:$AG$39,35))</f>
        <v/>
      </c>
      <c r="U12" s="71" t="str">
        <f>IF(T9=0,"",RIGHT(T9,2)*1)</f>
        <v/>
      </c>
      <c r="V12" s="71" t="str">
        <f>IF(V$9=0,"",HLOOKUP(W12,天気タグ!$B$3:$AG$39,35))</f>
        <v/>
      </c>
      <c r="W12" s="71" t="str">
        <f>IF(V9=0,"",RIGHT(V9,2)*1)</f>
        <v/>
      </c>
      <c r="X12" s="71"/>
      <c r="Y12" s="71" t="str">
        <f>IF(X9=0,"",RIGHT(X9,2)*1)</f>
        <v/>
      </c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14.5</v>
      </c>
      <c r="E13" s="73"/>
      <c r="F13" s="73">
        <v>16.2</v>
      </c>
      <c r="G13" s="73"/>
      <c r="H13" s="73">
        <v>14.5</v>
      </c>
      <c r="I13" s="73"/>
      <c r="J13" s="73">
        <v>15</v>
      </c>
      <c r="K13" s="73"/>
      <c r="L13" s="73">
        <v>13.5</v>
      </c>
      <c r="M13" s="73"/>
      <c r="N13" s="73">
        <v>15.8</v>
      </c>
      <c r="O13" s="73"/>
      <c r="P13" s="73"/>
      <c r="Q13" s="71"/>
      <c r="R13" s="73"/>
      <c r="S13" s="73"/>
      <c r="T13" s="73"/>
      <c r="U13" s="73"/>
      <c r="V13" s="73"/>
      <c r="W13" s="73"/>
      <c r="X13" s="73"/>
      <c r="Y13" s="73"/>
      <c r="Z13" s="72" t="str">
        <f>IFERROR(VLOOKUP(Z$9,#REF!,2,FALSE),"")</f>
        <v/>
      </c>
      <c r="AA13" s="73" t="str">
        <f>IFERROR(VLOOKUP(AA$9,#REF!,2,FALSE),"")</f>
        <v/>
      </c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7.9</v>
      </c>
      <c r="E14" s="79"/>
      <c r="F14" s="80">
        <v>13.2</v>
      </c>
      <c r="G14" s="80"/>
      <c r="H14" s="80">
        <v>10.8</v>
      </c>
      <c r="I14" s="80"/>
      <c r="J14" s="80">
        <v>14</v>
      </c>
      <c r="K14" s="80"/>
      <c r="L14" s="80">
        <v>9.3000000000000007</v>
      </c>
      <c r="M14" s="80"/>
      <c r="N14" s="80">
        <v>13.8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2" t="str">
        <f>IFERROR(VLOOKUP(Z$9,#REF!,3,FALSE),"")</f>
        <v/>
      </c>
      <c r="AA14" s="73" t="str">
        <f>IFERROR(VLOOKUP(AA$9,#REF!,3,FALSE),"")</f>
        <v/>
      </c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90">
        <v>0</v>
      </c>
      <c r="O16" s="89"/>
      <c r="P16" s="90"/>
      <c r="Q16" s="89"/>
      <c r="R16" s="90"/>
      <c r="S16" s="89"/>
      <c r="T16" s="90"/>
      <c r="U16" s="89"/>
      <c r="V16" s="90"/>
      <c r="W16" s="89"/>
      <c r="X16" s="90"/>
      <c r="Y16" s="89"/>
      <c r="Z16" s="91" t="str">
        <f>IFERROR(VLOOKUP(Z$9,#REF!,9,FALSE),"")</f>
        <v/>
      </c>
      <c r="AA16" s="92" t="str">
        <f>IFERROR(VLOOKUP(AA$9,#REF!,9,FALSE),"")</f>
        <v/>
      </c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71">
        <v>1</v>
      </c>
      <c r="O17" s="92"/>
      <c r="P17" s="71"/>
      <c r="Q17" s="92"/>
      <c r="R17" s="71"/>
      <c r="S17" s="92"/>
      <c r="T17" s="71"/>
      <c r="U17" s="92"/>
      <c r="V17" s="71"/>
      <c r="W17" s="92"/>
      <c r="X17" s="71"/>
      <c r="Y17" s="92"/>
      <c r="Z17" s="91" t="str">
        <f>IFERROR(VLOOKUP(Z$9,#REF!,10,FALSE),"")</f>
        <v/>
      </c>
      <c r="AA17" s="92" t="str">
        <f>IFERROR(VLOOKUP(AA$9,#REF!,10,FALSE),"")</f>
        <v/>
      </c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 t="s">
        <v>381</v>
      </c>
      <c r="E18" s="70" t="e">
        <f>D18/1000</f>
        <v>#VALUE!</v>
      </c>
      <c r="F18" s="100" t="s">
        <v>381</v>
      </c>
      <c r="G18" s="70" t="e">
        <f>F18/1000</f>
        <v>#VALUE!</v>
      </c>
      <c r="H18" s="71" t="s">
        <v>381</v>
      </c>
      <c r="I18" s="70" t="e">
        <f>H18/1000</f>
        <v>#VALUE!</v>
      </c>
      <c r="J18" s="71" t="s">
        <v>381</v>
      </c>
      <c r="K18" s="70" t="e">
        <f>J18/1000</f>
        <v>#VALUE!</v>
      </c>
      <c r="L18" s="71" t="s">
        <v>381</v>
      </c>
      <c r="M18" s="70" t="e">
        <f>L18/1000</f>
        <v>#VALUE!</v>
      </c>
      <c r="N18" s="71" t="s">
        <v>381</v>
      </c>
      <c r="O18" s="70" t="e">
        <f>N18/1000</f>
        <v>#VALUE!</v>
      </c>
      <c r="P18" s="71"/>
      <c r="Q18" s="70">
        <f t="shared" ref="Q18:Q23" si="0">P18/1000</f>
        <v>0</v>
      </c>
      <c r="R18" s="71"/>
      <c r="S18" s="70">
        <f>R18/1000</f>
        <v>0</v>
      </c>
      <c r="T18" s="71"/>
      <c r="U18" s="70">
        <f>T18/1000</f>
        <v>0</v>
      </c>
      <c r="V18" s="71"/>
      <c r="W18" s="70">
        <f>V18/1000</f>
        <v>0</v>
      </c>
      <c r="X18" s="71"/>
      <c r="Y18" s="70">
        <f>X18/1000</f>
        <v>0</v>
      </c>
      <c r="Z18" s="91" t="str">
        <f>IFERROR(VLOOKUP(Z$9,#REF!,12,FALSE),"")</f>
        <v/>
      </c>
      <c r="AA18" s="92" t="str">
        <f>IFERROR(VLOOKUP(AA$9,#REF!,12,FALSE),"")</f>
        <v/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>
        <v>0</v>
      </c>
      <c r="E19" s="70">
        <f t="shared" ref="E19:E23" si="1">D19/1000</f>
        <v>0</v>
      </c>
      <c r="F19" s="102">
        <v>0</v>
      </c>
      <c r="G19" s="70">
        <f t="shared" ref="G19:G23" si="2">F19/1000</f>
        <v>0</v>
      </c>
      <c r="H19" s="71">
        <v>0</v>
      </c>
      <c r="I19" s="70">
        <f t="shared" ref="I19:I23" si="3">H19/1000</f>
        <v>0</v>
      </c>
      <c r="J19" s="71">
        <v>0</v>
      </c>
      <c r="K19" s="70">
        <f t="shared" ref="K19:Y23" si="4">J19/1000</f>
        <v>0</v>
      </c>
      <c r="L19" s="71">
        <v>0</v>
      </c>
      <c r="M19" s="70">
        <f t="shared" si="4"/>
        <v>0</v>
      </c>
      <c r="N19" s="71">
        <v>0</v>
      </c>
      <c r="O19" s="70">
        <f t="shared" si="4"/>
        <v>0</v>
      </c>
      <c r="P19" s="71"/>
      <c r="Q19" s="70">
        <f t="shared" si="0"/>
        <v>0</v>
      </c>
      <c r="R19" s="71"/>
      <c r="S19" s="70">
        <f t="shared" si="4"/>
        <v>0</v>
      </c>
      <c r="T19" s="71"/>
      <c r="U19" s="70">
        <f t="shared" si="4"/>
        <v>0</v>
      </c>
      <c r="V19" s="71"/>
      <c r="W19" s="70">
        <f t="shared" si="4"/>
        <v>0</v>
      </c>
      <c r="X19" s="71"/>
      <c r="Y19" s="70">
        <f t="shared" si="4"/>
        <v>0</v>
      </c>
      <c r="Z19" s="91" t="str">
        <f>IFERROR(VLOOKUP(Z$9,#REF!,25,FALSE),"")</f>
        <v/>
      </c>
      <c r="AA19" s="92" t="str">
        <f>IFERROR(VLOOKUP(AA$9,#REF!,25,FALSE),"")</f>
        <v/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 t="s">
        <v>381</v>
      </c>
      <c r="E20" s="70" t="e">
        <f t="shared" si="1"/>
        <v>#VALUE!</v>
      </c>
      <c r="F20" s="104" t="s">
        <v>381</v>
      </c>
      <c r="G20" s="70" t="e">
        <f t="shared" si="2"/>
        <v>#VALUE!</v>
      </c>
      <c r="H20" s="71" t="s">
        <v>381</v>
      </c>
      <c r="I20" s="70" t="e">
        <f t="shared" si="3"/>
        <v>#VALUE!</v>
      </c>
      <c r="J20" s="71" t="s">
        <v>381</v>
      </c>
      <c r="K20" s="70" t="e">
        <f t="shared" si="4"/>
        <v>#VALUE!</v>
      </c>
      <c r="L20" s="71" t="s">
        <v>381</v>
      </c>
      <c r="M20" s="70" t="e">
        <f t="shared" si="4"/>
        <v>#VALUE!</v>
      </c>
      <c r="N20" s="71" t="s">
        <v>381</v>
      </c>
      <c r="O20" s="70" t="e">
        <f t="shared" si="4"/>
        <v>#VALUE!</v>
      </c>
      <c r="P20" s="71"/>
      <c r="Q20" s="70">
        <f t="shared" si="0"/>
        <v>0</v>
      </c>
      <c r="R20" s="71"/>
      <c r="S20" s="70">
        <f t="shared" si="4"/>
        <v>0</v>
      </c>
      <c r="T20" s="71"/>
      <c r="U20" s="70">
        <f t="shared" si="4"/>
        <v>0</v>
      </c>
      <c r="V20" s="71"/>
      <c r="W20" s="70">
        <f t="shared" si="4"/>
        <v>0</v>
      </c>
      <c r="X20" s="71"/>
      <c r="Y20" s="70">
        <f t="shared" si="4"/>
        <v>0</v>
      </c>
      <c r="Z20" s="91" t="str">
        <f>IFERROR(VLOOKUP(Z$9,#REF!,13,FALSE),"")</f>
        <v/>
      </c>
      <c r="AA20" s="92" t="str">
        <f>IFERROR(VLOOKUP(AA$9,#REF!,13,FALSE),"")</f>
        <v/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 t="s">
        <v>381</v>
      </c>
      <c r="E21" s="70" t="e">
        <f t="shared" si="1"/>
        <v>#VALUE!</v>
      </c>
      <c r="F21" s="104" t="s">
        <v>381</v>
      </c>
      <c r="G21" s="70" t="e">
        <f t="shared" si="2"/>
        <v>#VALUE!</v>
      </c>
      <c r="H21" s="71" t="s">
        <v>381</v>
      </c>
      <c r="I21" s="70" t="e">
        <f t="shared" si="3"/>
        <v>#VALUE!</v>
      </c>
      <c r="J21" s="71" t="s">
        <v>381</v>
      </c>
      <c r="K21" s="70" t="e">
        <f t="shared" si="4"/>
        <v>#VALUE!</v>
      </c>
      <c r="L21" s="71" t="s">
        <v>381</v>
      </c>
      <c r="M21" s="70" t="e">
        <f t="shared" si="4"/>
        <v>#VALUE!</v>
      </c>
      <c r="N21" s="71" t="s">
        <v>381</v>
      </c>
      <c r="O21" s="70" t="e">
        <f t="shared" si="4"/>
        <v>#VALUE!</v>
      </c>
      <c r="P21" s="71"/>
      <c r="Q21" s="70">
        <f t="shared" si="0"/>
        <v>0</v>
      </c>
      <c r="R21" s="71"/>
      <c r="S21" s="70">
        <f t="shared" si="4"/>
        <v>0</v>
      </c>
      <c r="T21" s="71"/>
      <c r="U21" s="70">
        <f t="shared" si="4"/>
        <v>0</v>
      </c>
      <c r="V21" s="71"/>
      <c r="W21" s="70">
        <f t="shared" si="4"/>
        <v>0</v>
      </c>
      <c r="X21" s="71"/>
      <c r="Y21" s="70">
        <f t="shared" si="4"/>
        <v>0</v>
      </c>
      <c r="Z21" s="91" t="str">
        <f>IFERROR(VLOOKUP(Z$9,#REF!,14,FALSE),"")</f>
        <v/>
      </c>
      <c r="AA21" s="92" t="str">
        <f>IFERROR(VLOOKUP(AA$9,#REF!,14,FALSE),"")</f>
        <v/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 t="s">
        <v>381</v>
      </c>
      <c r="E22" s="70" t="e">
        <f t="shared" si="1"/>
        <v>#VALUE!</v>
      </c>
      <c r="F22" s="104" t="s">
        <v>381</v>
      </c>
      <c r="G22" s="70" t="e">
        <f t="shared" si="2"/>
        <v>#VALUE!</v>
      </c>
      <c r="H22" s="71" t="s">
        <v>381</v>
      </c>
      <c r="I22" s="70" t="e">
        <f t="shared" si="3"/>
        <v>#VALUE!</v>
      </c>
      <c r="J22" s="71" t="s">
        <v>381</v>
      </c>
      <c r="K22" s="70" t="e">
        <f t="shared" si="4"/>
        <v>#VALUE!</v>
      </c>
      <c r="L22" s="71" t="s">
        <v>381</v>
      </c>
      <c r="M22" s="70" t="e">
        <f t="shared" si="4"/>
        <v>#VALUE!</v>
      </c>
      <c r="N22" s="71" t="s">
        <v>381</v>
      </c>
      <c r="O22" s="70" t="e">
        <f t="shared" si="4"/>
        <v>#VALUE!</v>
      </c>
      <c r="P22" s="71"/>
      <c r="Q22" s="70">
        <f t="shared" si="0"/>
        <v>0</v>
      </c>
      <c r="R22" s="71"/>
      <c r="S22" s="70">
        <f t="shared" si="4"/>
        <v>0</v>
      </c>
      <c r="T22" s="71"/>
      <c r="U22" s="70">
        <f t="shared" si="4"/>
        <v>0</v>
      </c>
      <c r="V22" s="71"/>
      <c r="W22" s="70">
        <f t="shared" si="4"/>
        <v>0</v>
      </c>
      <c r="X22" s="71"/>
      <c r="Y22" s="70">
        <f t="shared" si="4"/>
        <v>0</v>
      </c>
      <c r="Z22" s="91" t="str">
        <f>IFERROR(VLOOKUP(Z$9,#REF!,15,FALSE),"")</f>
        <v/>
      </c>
      <c r="AA22" s="92" t="str">
        <f>IFERROR(VLOOKUP(AA$9,#REF!,15,FALSE),"")</f>
        <v/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 t="s">
        <v>381</v>
      </c>
      <c r="E23" s="70" t="e">
        <f t="shared" si="1"/>
        <v>#VALUE!</v>
      </c>
      <c r="F23" s="104" t="s">
        <v>381</v>
      </c>
      <c r="G23" s="70" t="e">
        <f t="shared" si="2"/>
        <v>#VALUE!</v>
      </c>
      <c r="H23" s="71" t="s">
        <v>381</v>
      </c>
      <c r="I23" s="70" t="e">
        <f t="shared" si="3"/>
        <v>#VALUE!</v>
      </c>
      <c r="J23" s="71" t="s">
        <v>381</v>
      </c>
      <c r="K23" s="70" t="e">
        <f t="shared" si="4"/>
        <v>#VALUE!</v>
      </c>
      <c r="L23" s="71" t="s">
        <v>381</v>
      </c>
      <c r="M23" s="70" t="e">
        <f t="shared" si="4"/>
        <v>#VALUE!</v>
      </c>
      <c r="N23" s="71" t="s">
        <v>381</v>
      </c>
      <c r="O23" s="70" t="e">
        <f t="shared" si="4"/>
        <v>#VALUE!</v>
      </c>
      <c r="P23" s="71"/>
      <c r="Q23" s="70">
        <f t="shared" si="0"/>
        <v>0</v>
      </c>
      <c r="R23" s="71"/>
      <c r="S23" s="70">
        <f t="shared" si="4"/>
        <v>0</v>
      </c>
      <c r="T23" s="71"/>
      <c r="U23" s="70">
        <f t="shared" si="4"/>
        <v>0</v>
      </c>
      <c r="V23" s="71"/>
      <c r="W23" s="70">
        <f t="shared" si="4"/>
        <v>0</v>
      </c>
      <c r="X23" s="71"/>
      <c r="Y23" s="70">
        <f t="shared" si="4"/>
        <v>0</v>
      </c>
      <c r="Z23" s="91" t="str">
        <f>IFERROR(VLOOKUP(Z$9,#REF!,16,FALSE),"")</f>
        <v/>
      </c>
      <c r="AA23" s="92" t="str">
        <f>IFERROR(VLOOKUP(AA$9,#REF!,16,FALSE),"")</f>
        <v/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71">
        <v>0</v>
      </c>
      <c r="O24" s="104"/>
      <c r="P24" s="71"/>
      <c r="Q24" s="104"/>
      <c r="R24" s="71"/>
      <c r="S24" s="104"/>
      <c r="T24" s="71"/>
      <c r="U24" s="104"/>
      <c r="V24" s="71"/>
      <c r="W24" s="104"/>
      <c r="X24" s="71"/>
      <c r="Y24" s="104"/>
      <c r="Z24" s="91" t="str">
        <f>IFERROR(VLOOKUP(Z$9,#REF!,34,FALSE),"")</f>
        <v/>
      </c>
      <c r="AA24" s="92" t="str">
        <f>IFERROR(VLOOKUP(AA$9,#REF!,34,FALSE),"")</f>
        <v/>
      </c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381</v>
      </c>
      <c r="E25" s="70" t="e">
        <f>D25/1000</f>
        <v>#VALUE!</v>
      </c>
      <c r="F25" s="104" t="s">
        <v>381</v>
      </c>
      <c r="G25" s="70" t="e">
        <f>F25/1000</f>
        <v>#VALUE!</v>
      </c>
      <c r="H25" s="71" t="s">
        <v>381</v>
      </c>
      <c r="I25" s="70" t="e">
        <f>H25/1000</f>
        <v>#VALUE!</v>
      </c>
      <c r="J25" s="71" t="s">
        <v>381</v>
      </c>
      <c r="K25" s="70" t="e">
        <f>J25/1000</f>
        <v>#VALUE!</v>
      </c>
      <c r="L25" s="71" t="s">
        <v>381</v>
      </c>
      <c r="M25" s="70" t="e">
        <f>L25/1000</f>
        <v>#VALUE!</v>
      </c>
      <c r="N25" s="71" t="s">
        <v>381</v>
      </c>
      <c r="O25" s="70" t="e">
        <f>N25/1000</f>
        <v>#VALUE!</v>
      </c>
      <c r="P25" s="71"/>
      <c r="Q25" s="70">
        <f>P25/1000</f>
        <v>0</v>
      </c>
      <c r="R25" s="71"/>
      <c r="S25" s="70">
        <f>R25/1000</f>
        <v>0</v>
      </c>
      <c r="T25" s="71"/>
      <c r="U25" s="70">
        <f>T25/1000</f>
        <v>0</v>
      </c>
      <c r="V25" s="71"/>
      <c r="W25" s="70">
        <f>V25/1000</f>
        <v>0</v>
      </c>
      <c r="X25" s="71"/>
      <c r="Y25" s="70">
        <f>X25/1000</f>
        <v>0</v>
      </c>
      <c r="Z25" s="91" t="str">
        <f>IFERROR(VLOOKUP(Z$9,#REF!,29,FALSE),"")</f>
        <v/>
      </c>
      <c r="AA25" s="92" t="str">
        <f>IFERROR(VLOOKUP(AA$9,#REF!,29,FALSE),"")</f>
        <v/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0.08</v>
      </c>
      <c r="E26" s="106"/>
      <c r="F26" s="106">
        <v>7.0000000000000007E-2</v>
      </c>
      <c r="G26" s="106"/>
      <c r="H26" s="71">
        <v>0.14000000000000001</v>
      </c>
      <c r="I26" s="106"/>
      <c r="J26" s="71">
        <v>0.14000000000000001</v>
      </c>
      <c r="K26" s="106"/>
      <c r="L26" s="71">
        <v>0.33</v>
      </c>
      <c r="M26" s="106"/>
      <c r="N26" s="71">
        <v>0.33</v>
      </c>
      <c r="O26" s="106"/>
      <c r="P26" s="71"/>
      <c r="Q26" s="106"/>
      <c r="R26" s="71"/>
      <c r="S26" s="106"/>
      <c r="T26" s="71"/>
      <c r="U26" s="106"/>
      <c r="V26" s="71"/>
      <c r="W26" s="106"/>
      <c r="X26" s="71"/>
      <c r="Y26" s="106"/>
      <c r="Z26" s="91" t="str">
        <f>IFERROR(VLOOKUP(Z$9,#REF!,36,FALSE),"")</f>
        <v/>
      </c>
      <c r="AA26" s="92" t="str">
        <f>IFERROR(VLOOKUP(AA$9,#REF!,36,FALSE),"")</f>
        <v/>
      </c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106">
        <v>0</v>
      </c>
      <c r="G27" s="106"/>
      <c r="H27" s="71">
        <v>0</v>
      </c>
      <c r="I27" s="106"/>
      <c r="J27" s="71">
        <v>0</v>
      </c>
      <c r="K27" s="106"/>
      <c r="L27" s="71">
        <v>0</v>
      </c>
      <c r="M27" s="106"/>
      <c r="N27" s="71">
        <v>0</v>
      </c>
      <c r="O27" s="106"/>
      <c r="P27" s="71"/>
      <c r="Q27" s="106"/>
      <c r="R27" s="71"/>
      <c r="S27" s="106"/>
      <c r="T27" s="71"/>
      <c r="U27" s="106"/>
      <c r="V27" s="71"/>
      <c r="W27" s="106"/>
      <c r="X27" s="71"/>
      <c r="Y27" s="106"/>
      <c r="Z27" s="91" t="str">
        <f>IFERROR(VLOOKUP(Z$9,#REF!,31,FALSE),"")</f>
        <v/>
      </c>
      <c r="AA27" s="92" t="str">
        <f>IFERROR(VLOOKUP(AA$9,#REF!,31,FALSE),"")</f>
        <v/>
      </c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 t="s">
        <v>381</v>
      </c>
      <c r="E28" s="70" t="e">
        <f t="shared" ref="E28:E35" si="5">D28/1000</f>
        <v>#VALUE!</v>
      </c>
      <c r="F28" s="106" t="s">
        <v>381</v>
      </c>
      <c r="G28" s="70" t="e">
        <f t="shared" ref="G28:G35" si="6">F28/1000</f>
        <v>#VALUE!</v>
      </c>
      <c r="H28" s="71" t="s">
        <v>381</v>
      </c>
      <c r="I28" s="70" t="e">
        <f t="shared" ref="I28:I35" si="7">H28/1000</f>
        <v>#VALUE!</v>
      </c>
      <c r="J28" s="71" t="s">
        <v>381</v>
      </c>
      <c r="K28" s="70" t="e">
        <f t="shared" ref="K28:Y35" si="8">J28/1000</f>
        <v>#VALUE!</v>
      </c>
      <c r="L28" s="71" t="s">
        <v>381</v>
      </c>
      <c r="M28" s="70" t="e">
        <f t="shared" si="8"/>
        <v>#VALUE!</v>
      </c>
      <c r="N28" s="71" t="s">
        <v>381</v>
      </c>
      <c r="O28" s="70" t="e">
        <f t="shared" si="8"/>
        <v>#VALUE!</v>
      </c>
      <c r="P28" s="71"/>
      <c r="Q28" s="70">
        <f t="shared" ref="Q28:Q35" si="9">P28/1000</f>
        <v>0</v>
      </c>
      <c r="R28" s="71"/>
      <c r="S28" s="70">
        <f t="shared" si="8"/>
        <v>0</v>
      </c>
      <c r="T28" s="71"/>
      <c r="U28" s="70">
        <f t="shared" si="8"/>
        <v>0</v>
      </c>
      <c r="V28" s="71"/>
      <c r="W28" s="70">
        <f t="shared" si="8"/>
        <v>0</v>
      </c>
      <c r="X28" s="71"/>
      <c r="Y28" s="70">
        <f t="shared" si="8"/>
        <v>0</v>
      </c>
      <c r="Z28" s="91" t="str">
        <f>IFERROR(VLOOKUP(Z$9,#REF!,17,FALSE),"")</f>
        <v/>
      </c>
      <c r="AA28" s="92" t="str">
        <f>IFERROR(VLOOKUP(AA$9,#REF!,17,FALSE),"")</f>
        <v/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381</v>
      </c>
      <c r="E29" s="70" t="e">
        <f t="shared" si="5"/>
        <v>#VALUE!</v>
      </c>
      <c r="F29" s="100" t="s">
        <v>381</v>
      </c>
      <c r="G29" s="70" t="e">
        <f t="shared" si="6"/>
        <v>#VALUE!</v>
      </c>
      <c r="H29" s="71" t="s">
        <v>381</v>
      </c>
      <c r="I29" s="70" t="e">
        <f t="shared" si="7"/>
        <v>#VALUE!</v>
      </c>
      <c r="J29" s="71" t="s">
        <v>381</v>
      </c>
      <c r="K29" s="70" t="e">
        <f t="shared" si="8"/>
        <v>#VALUE!</v>
      </c>
      <c r="L29" s="71" t="s">
        <v>381</v>
      </c>
      <c r="M29" s="70" t="e">
        <f t="shared" si="8"/>
        <v>#VALUE!</v>
      </c>
      <c r="N29" s="71" t="s">
        <v>381</v>
      </c>
      <c r="O29" s="70" t="e">
        <f t="shared" si="8"/>
        <v>#VALUE!</v>
      </c>
      <c r="P29" s="71"/>
      <c r="Q29" s="70">
        <f t="shared" si="9"/>
        <v>0</v>
      </c>
      <c r="R29" s="71"/>
      <c r="S29" s="70">
        <f t="shared" si="8"/>
        <v>0</v>
      </c>
      <c r="T29" s="71"/>
      <c r="U29" s="70">
        <f t="shared" si="8"/>
        <v>0</v>
      </c>
      <c r="V29" s="71"/>
      <c r="W29" s="70">
        <f t="shared" si="8"/>
        <v>0</v>
      </c>
      <c r="X29" s="71"/>
      <c r="Y29" s="70">
        <f t="shared" si="8"/>
        <v>0</v>
      </c>
      <c r="Z29" s="91" t="str">
        <f>IFERROR(VLOOKUP(Z$9,#REF!,42,FALSE),"")</f>
        <v/>
      </c>
      <c r="AA29" s="92" t="str">
        <f>IFERROR(VLOOKUP(AA$9,#REF!,42,FALSE),"")</f>
        <v/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381</v>
      </c>
      <c r="E30" s="70" t="e">
        <f t="shared" si="5"/>
        <v>#VALUE!</v>
      </c>
      <c r="F30" s="104" t="s">
        <v>381</v>
      </c>
      <c r="G30" s="70" t="e">
        <f t="shared" si="6"/>
        <v>#VALUE!</v>
      </c>
      <c r="H30" s="71" t="s">
        <v>381</v>
      </c>
      <c r="I30" s="70" t="e">
        <f t="shared" si="7"/>
        <v>#VALUE!</v>
      </c>
      <c r="J30" s="71" t="s">
        <v>381</v>
      </c>
      <c r="K30" s="70" t="e">
        <f t="shared" si="8"/>
        <v>#VALUE!</v>
      </c>
      <c r="L30" s="71" t="s">
        <v>381</v>
      </c>
      <c r="M30" s="70" t="e">
        <f t="shared" si="8"/>
        <v>#VALUE!</v>
      </c>
      <c r="N30" s="71" t="s">
        <v>381</v>
      </c>
      <c r="O30" s="70" t="e">
        <f t="shared" si="8"/>
        <v>#VALUE!</v>
      </c>
      <c r="P30" s="71"/>
      <c r="Q30" s="70">
        <f t="shared" si="9"/>
        <v>0</v>
      </c>
      <c r="R30" s="71"/>
      <c r="S30" s="70">
        <f t="shared" si="8"/>
        <v>0</v>
      </c>
      <c r="T30" s="71"/>
      <c r="U30" s="70">
        <f t="shared" si="8"/>
        <v>0</v>
      </c>
      <c r="V30" s="71"/>
      <c r="W30" s="70">
        <f t="shared" si="8"/>
        <v>0</v>
      </c>
      <c r="X30" s="71"/>
      <c r="Y30" s="70">
        <f t="shared" si="8"/>
        <v>0</v>
      </c>
      <c r="Z30" s="91" t="str">
        <f>IFERROR(VLOOKUP(Z$9,#REF!,43,FALSE),"")</f>
        <v/>
      </c>
      <c r="AA30" s="92" t="str">
        <f>IFERROR(VLOOKUP(AA$9,#REF!,43,FALSE),"")</f>
        <v/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381</v>
      </c>
      <c r="E31" s="70" t="e">
        <f t="shared" si="5"/>
        <v>#VALUE!</v>
      </c>
      <c r="F31" s="104" t="s">
        <v>381</v>
      </c>
      <c r="G31" s="70" t="e">
        <f t="shared" si="6"/>
        <v>#VALUE!</v>
      </c>
      <c r="H31" s="71" t="s">
        <v>381</v>
      </c>
      <c r="I31" s="70" t="e">
        <f t="shared" si="7"/>
        <v>#VALUE!</v>
      </c>
      <c r="J31" s="71" t="s">
        <v>381</v>
      </c>
      <c r="K31" s="70" t="e">
        <f t="shared" si="8"/>
        <v>#VALUE!</v>
      </c>
      <c r="L31" s="71" t="s">
        <v>381</v>
      </c>
      <c r="M31" s="70" t="e">
        <f t="shared" si="8"/>
        <v>#VALUE!</v>
      </c>
      <c r="N31" s="71" t="s">
        <v>381</v>
      </c>
      <c r="O31" s="70" t="e">
        <f t="shared" si="8"/>
        <v>#VALUE!</v>
      </c>
      <c r="P31" s="71"/>
      <c r="Q31" s="70">
        <f t="shared" si="9"/>
        <v>0</v>
      </c>
      <c r="R31" s="71"/>
      <c r="S31" s="70">
        <f t="shared" si="8"/>
        <v>0</v>
      </c>
      <c r="T31" s="71"/>
      <c r="U31" s="70">
        <f t="shared" si="8"/>
        <v>0</v>
      </c>
      <c r="V31" s="71"/>
      <c r="W31" s="70">
        <f t="shared" si="8"/>
        <v>0</v>
      </c>
      <c r="X31" s="71"/>
      <c r="Y31" s="70">
        <f t="shared" si="8"/>
        <v>0</v>
      </c>
      <c r="Z31" s="91" t="str">
        <f>IFERROR(VLOOKUP(Z$9,#REF!,46,FALSE),"")</f>
        <v/>
      </c>
      <c r="AA31" s="92" t="str">
        <f>IFERROR(VLOOKUP(AA$9,#REF!,46,FALSE),"")</f>
        <v/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381</v>
      </c>
      <c r="E32" s="70" t="e">
        <f t="shared" si="5"/>
        <v>#VALUE!</v>
      </c>
      <c r="F32" s="104" t="s">
        <v>381</v>
      </c>
      <c r="G32" s="70" t="e">
        <f t="shared" si="6"/>
        <v>#VALUE!</v>
      </c>
      <c r="H32" s="71" t="s">
        <v>381</v>
      </c>
      <c r="I32" s="70" t="e">
        <f t="shared" si="7"/>
        <v>#VALUE!</v>
      </c>
      <c r="J32" s="71" t="s">
        <v>381</v>
      </c>
      <c r="K32" s="70" t="e">
        <f t="shared" si="8"/>
        <v>#VALUE!</v>
      </c>
      <c r="L32" s="71" t="s">
        <v>381</v>
      </c>
      <c r="M32" s="70" t="e">
        <f t="shared" si="8"/>
        <v>#VALUE!</v>
      </c>
      <c r="N32" s="71" t="s">
        <v>381</v>
      </c>
      <c r="O32" s="70" t="e">
        <f t="shared" si="8"/>
        <v>#VALUE!</v>
      </c>
      <c r="P32" s="71"/>
      <c r="Q32" s="70">
        <f t="shared" si="9"/>
        <v>0</v>
      </c>
      <c r="R32" s="71"/>
      <c r="S32" s="70">
        <f t="shared" si="8"/>
        <v>0</v>
      </c>
      <c r="T32" s="71"/>
      <c r="U32" s="70">
        <f t="shared" si="8"/>
        <v>0</v>
      </c>
      <c r="V32" s="71"/>
      <c r="W32" s="70">
        <f t="shared" si="8"/>
        <v>0</v>
      </c>
      <c r="X32" s="71"/>
      <c r="Y32" s="70">
        <f t="shared" si="8"/>
        <v>0</v>
      </c>
      <c r="Z32" s="91" t="str">
        <f>IFERROR(VLOOKUP(Z$9,#REF!,47,FALSE),"")</f>
        <v/>
      </c>
      <c r="AA32" s="92" t="str">
        <f>IFERROR(VLOOKUP(AA$9,#REF!,47,FALSE),"")</f>
        <v/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381</v>
      </c>
      <c r="E33" s="70" t="e">
        <f t="shared" si="5"/>
        <v>#VALUE!</v>
      </c>
      <c r="F33" s="104" t="s">
        <v>381</v>
      </c>
      <c r="G33" s="70" t="e">
        <f t="shared" si="6"/>
        <v>#VALUE!</v>
      </c>
      <c r="H33" s="71" t="s">
        <v>381</v>
      </c>
      <c r="I33" s="70" t="e">
        <f t="shared" si="7"/>
        <v>#VALUE!</v>
      </c>
      <c r="J33" s="71" t="s">
        <v>381</v>
      </c>
      <c r="K33" s="70" t="e">
        <f t="shared" si="8"/>
        <v>#VALUE!</v>
      </c>
      <c r="L33" s="71" t="s">
        <v>381</v>
      </c>
      <c r="M33" s="70" t="e">
        <f t="shared" si="8"/>
        <v>#VALUE!</v>
      </c>
      <c r="N33" s="71" t="s">
        <v>381</v>
      </c>
      <c r="O33" s="70" t="e">
        <f t="shared" si="8"/>
        <v>#VALUE!</v>
      </c>
      <c r="P33" s="71"/>
      <c r="Q33" s="70">
        <f t="shared" si="9"/>
        <v>0</v>
      </c>
      <c r="R33" s="71"/>
      <c r="S33" s="70">
        <f t="shared" si="8"/>
        <v>0</v>
      </c>
      <c r="T33" s="71"/>
      <c r="U33" s="70">
        <f t="shared" si="8"/>
        <v>0</v>
      </c>
      <c r="V33" s="71"/>
      <c r="W33" s="70">
        <f t="shared" si="8"/>
        <v>0</v>
      </c>
      <c r="X33" s="71"/>
      <c r="Y33" s="70">
        <f t="shared" si="8"/>
        <v>0</v>
      </c>
      <c r="Z33" s="91" t="str">
        <f>IFERROR(VLOOKUP(Z$9,#REF!,48,FALSE),"")</f>
        <v/>
      </c>
      <c r="AA33" s="92" t="str">
        <f>IFERROR(VLOOKUP(AA$9,#REF!,48,FALSE),"")</f>
        <v/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381</v>
      </c>
      <c r="E34" s="70" t="e">
        <f t="shared" si="5"/>
        <v>#VALUE!</v>
      </c>
      <c r="F34" s="104" t="s">
        <v>381</v>
      </c>
      <c r="G34" s="70" t="e">
        <f t="shared" si="6"/>
        <v>#VALUE!</v>
      </c>
      <c r="H34" s="71" t="s">
        <v>381</v>
      </c>
      <c r="I34" s="70" t="e">
        <f t="shared" si="7"/>
        <v>#VALUE!</v>
      </c>
      <c r="J34" s="71" t="s">
        <v>381</v>
      </c>
      <c r="K34" s="70" t="e">
        <f t="shared" si="8"/>
        <v>#VALUE!</v>
      </c>
      <c r="L34" s="71" t="s">
        <v>381</v>
      </c>
      <c r="M34" s="70" t="e">
        <f t="shared" si="8"/>
        <v>#VALUE!</v>
      </c>
      <c r="N34" s="71" t="s">
        <v>381</v>
      </c>
      <c r="O34" s="70" t="e">
        <f t="shared" si="8"/>
        <v>#VALUE!</v>
      </c>
      <c r="P34" s="71"/>
      <c r="Q34" s="70">
        <f t="shared" si="9"/>
        <v>0</v>
      </c>
      <c r="R34" s="71"/>
      <c r="S34" s="70">
        <f t="shared" si="8"/>
        <v>0</v>
      </c>
      <c r="T34" s="71"/>
      <c r="U34" s="70">
        <f t="shared" si="8"/>
        <v>0</v>
      </c>
      <c r="V34" s="71"/>
      <c r="W34" s="70">
        <f t="shared" si="8"/>
        <v>0</v>
      </c>
      <c r="X34" s="71"/>
      <c r="Y34" s="70">
        <f t="shared" si="8"/>
        <v>0</v>
      </c>
      <c r="Z34" s="91" t="str">
        <f>IFERROR(VLOOKUP(Z$9,#REF!,49,FALSE),"")</f>
        <v/>
      </c>
      <c r="AA34" s="92" t="str">
        <f>IFERROR(VLOOKUP(AA$9,#REF!,49,FALSE),"")</f>
        <v/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381</v>
      </c>
      <c r="E35" s="70" t="e">
        <f t="shared" si="5"/>
        <v>#VALUE!</v>
      </c>
      <c r="F35" s="104" t="s">
        <v>381</v>
      </c>
      <c r="G35" s="70" t="e">
        <f t="shared" si="6"/>
        <v>#VALUE!</v>
      </c>
      <c r="H35" s="71" t="s">
        <v>381</v>
      </c>
      <c r="I35" s="70" t="e">
        <f t="shared" si="7"/>
        <v>#VALUE!</v>
      </c>
      <c r="J35" s="71" t="s">
        <v>381</v>
      </c>
      <c r="K35" s="70" t="e">
        <f t="shared" si="8"/>
        <v>#VALUE!</v>
      </c>
      <c r="L35" s="71" t="s">
        <v>381</v>
      </c>
      <c r="M35" s="70" t="e">
        <f t="shared" si="8"/>
        <v>#VALUE!</v>
      </c>
      <c r="N35" s="71" t="s">
        <v>381</v>
      </c>
      <c r="O35" s="70" t="e">
        <f t="shared" si="8"/>
        <v>#VALUE!</v>
      </c>
      <c r="P35" s="71"/>
      <c r="Q35" s="70">
        <f t="shared" si="9"/>
        <v>0</v>
      </c>
      <c r="R35" s="71"/>
      <c r="S35" s="70">
        <f t="shared" si="8"/>
        <v>0</v>
      </c>
      <c r="T35" s="71"/>
      <c r="U35" s="70">
        <f t="shared" si="8"/>
        <v>0</v>
      </c>
      <c r="V35" s="71"/>
      <c r="W35" s="70">
        <f t="shared" si="8"/>
        <v>0</v>
      </c>
      <c r="X35" s="71"/>
      <c r="Y35" s="70">
        <f t="shared" si="8"/>
        <v>0</v>
      </c>
      <c r="Z35" s="91" t="str">
        <f>IFERROR(VLOOKUP(Z$9,#REF!,50,FALSE),"")</f>
        <v/>
      </c>
      <c r="AA35" s="92" t="str">
        <f>IFERROR(VLOOKUP(AA$9,#REF!,50,FALSE),"")</f>
        <v/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</v>
      </c>
      <c r="E36" s="106"/>
      <c r="F36" s="106">
        <v>0</v>
      </c>
      <c r="G36" s="106"/>
      <c r="H36" s="71">
        <v>0.05</v>
      </c>
      <c r="I36" s="106"/>
      <c r="J36" s="71">
        <v>0</v>
      </c>
      <c r="K36" s="106"/>
      <c r="L36" s="71">
        <v>0</v>
      </c>
      <c r="M36" s="106"/>
      <c r="N36" s="71">
        <v>0</v>
      </c>
      <c r="O36" s="106"/>
      <c r="P36" s="71"/>
      <c r="Q36" s="106"/>
      <c r="R36" s="71"/>
      <c r="S36" s="106"/>
      <c r="T36" s="71"/>
      <c r="U36" s="106"/>
      <c r="V36" s="71"/>
      <c r="W36" s="106"/>
      <c r="X36" s="71"/>
      <c r="Y36" s="106"/>
      <c r="Z36" s="91" t="str">
        <f>IFERROR(VLOOKUP(Z$9,#REF!,33,FALSE),"")</f>
        <v/>
      </c>
      <c r="AA36" s="92" t="str">
        <f>IFERROR(VLOOKUP(AA$9,#REF!,33,FALSE),"")</f>
        <v/>
      </c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 t="s">
        <v>381</v>
      </c>
      <c r="E37" s="104"/>
      <c r="F37" s="104" t="s">
        <v>381</v>
      </c>
      <c r="G37" s="104"/>
      <c r="H37" s="71">
        <v>0</v>
      </c>
      <c r="I37" s="104"/>
      <c r="J37" s="71">
        <v>0</v>
      </c>
      <c r="K37" s="104"/>
      <c r="L37" s="71" t="s">
        <v>381</v>
      </c>
      <c r="M37" s="104"/>
      <c r="N37" s="71" t="s">
        <v>381</v>
      </c>
      <c r="O37" s="104"/>
      <c r="P37" s="71"/>
      <c r="Q37" s="104"/>
      <c r="R37" s="71"/>
      <c r="S37" s="104"/>
      <c r="T37" s="71"/>
      <c r="U37" s="104"/>
      <c r="V37" s="71"/>
      <c r="W37" s="104"/>
      <c r="X37" s="71"/>
      <c r="Y37" s="104"/>
      <c r="Z37" s="91" t="str">
        <f>IFERROR(VLOOKUP(Z$9,#REF!,57,FALSE),"")</f>
        <v/>
      </c>
      <c r="AA37" s="92" t="str">
        <f>IFERROR(VLOOKUP(AA$9,#REF!,57,FALSE),"")</f>
        <v/>
      </c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381</v>
      </c>
      <c r="E38" s="197" t="e">
        <f t="shared" ref="E38:Y40" si="10">D38/1000</f>
        <v>#VALUE!</v>
      </c>
      <c r="F38" s="104" t="s">
        <v>381</v>
      </c>
      <c r="G38" s="197" t="e">
        <f t="shared" si="10"/>
        <v>#VALUE!</v>
      </c>
      <c r="H38" s="71" t="s">
        <v>381</v>
      </c>
      <c r="I38" s="197" t="e">
        <f t="shared" ref="I38:I40" si="11">H38/1000</f>
        <v>#VALUE!</v>
      </c>
      <c r="J38" s="71" t="s">
        <v>381</v>
      </c>
      <c r="K38" s="197" t="e">
        <f t="shared" si="10"/>
        <v>#VALUE!</v>
      </c>
      <c r="L38" s="71" t="s">
        <v>381</v>
      </c>
      <c r="M38" s="197" t="e">
        <f t="shared" si="10"/>
        <v>#VALUE!</v>
      </c>
      <c r="N38" s="71" t="s">
        <v>381</v>
      </c>
      <c r="O38" s="197" t="e">
        <f t="shared" si="10"/>
        <v>#VALUE!</v>
      </c>
      <c r="P38" s="71"/>
      <c r="Q38" s="197">
        <f>P38/1000</f>
        <v>0</v>
      </c>
      <c r="R38" s="71"/>
      <c r="S38" s="197">
        <f t="shared" si="10"/>
        <v>0</v>
      </c>
      <c r="T38" s="71"/>
      <c r="U38" s="197">
        <f t="shared" si="10"/>
        <v>0</v>
      </c>
      <c r="V38" s="71"/>
      <c r="W38" s="197">
        <f t="shared" si="10"/>
        <v>0</v>
      </c>
      <c r="X38" s="71"/>
      <c r="Y38" s="197">
        <f t="shared" si="10"/>
        <v>0</v>
      </c>
      <c r="Z38" s="91" t="str">
        <f>IFERROR(VLOOKUP(Z$9,#REF!,51,FALSE),"")</f>
        <v/>
      </c>
      <c r="AA38" s="92" t="str">
        <f>IFERROR(VLOOKUP(AA$9,#REF!,51,FALSE),"")</f>
        <v/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 t="s">
        <v>381</v>
      </c>
      <c r="E39" s="104"/>
      <c r="F39" s="104" t="s">
        <v>381</v>
      </c>
      <c r="G39" s="104"/>
      <c r="H39" s="71">
        <v>4.0000000000000001E-3</v>
      </c>
      <c r="I39" s="104"/>
      <c r="J39" s="71">
        <v>1.2E-2</v>
      </c>
      <c r="K39" s="104"/>
      <c r="L39" s="71" t="s">
        <v>381</v>
      </c>
      <c r="M39" s="104"/>
      <c r="N39" s="71" t="s">
        <v>381</v>
      </c>
      <c r="O39" s="104"/>
      <c r="P39" s="71"/>
      <c r="Q39" s="104"/>
      <c r="R39" s="71"/>
      <c r="S39" s="104"/>
      <c r="T39" s="71"/>
      <c r="U39" s="104"/>
      <c r="V39" s="71"/>
      <c r="W39" s="104"/>
      <c r="X39" s="71"/>
      <c r="Y39" s="104"/>
      <c r="Z39" s="91" t="str">
        <f>IFERROR(VLOOKUP(Z$9,#REF!,58,FALSE),"")</f>
        <v/>
      </c>
      <c r="AA39" s="92" t="str">
        <f>IFERROR(VLOOKUP(AA$9,#REF!,58,FALSE),"")</f>
        <v/>
      </c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381</v>
      </c>
      <c r="E40" s="197" t="e">
        <f t="shared" si="10"/>
        <v>#VALUE!</v>
      </c>
      <c r="F40" s="104" t="s">
        <v>381</v>
      </c>
      <c r="G40" s="197" t="e">
        <f t="shared" si="10"/>
        <v>#VALUE!</v>
      </c>
      <c r="H40" s="71" t="s">
        <v>381</v>
      </c>
      <c r="I40" s="197" t="e">
        <f t="shared" si="11"/>
        <v>#VALUE!</v>
      </c>
      <c r="J40" s="71" t="s">
        <v>381</v>
      </c>
      <c r="K40" s="197" t="e">
        <f t="shared" si="10"/>
        <v>#VALUE!</v>
      </c>
      <c r="L40" s="71" t="s">
        <v>381</v>
      </c>
      <c r="M40" s="197" t="e">
        <f t="shared" si="10"/>
        <v>#VALUE!</v>
      </c>
      <c r="N40" s="71" t="s">
        <v>381</v>
      </c>
      <c r="O40" s="197" t="e">
        <f t="shared" si="10"/>
        <v>#VALUE!</v>
      </c>
      <c r="P40" s="71"/>
      <c r="Q40" s="197">
        <f>P40/1000</f>
        <v>0</v>
      </c>
      <c r="R40" s="71"/>
      <c r="S40" s="197">
        <f t="shared" si="10"/>
        <v>0</v>
      </c>
      <c r="T40" s="71"/>
      <c r="U40" s="197">
        <f t="shared" si="10"/>
        <v>0</v>
      </c>
      <c r="V40" s="71"/>
      <c r="W40" s="197">
        <f t="shared" si="10"/>
        <v>0</v>
      </c>
      <c r="X40" s="71"/>
      <c r="Y40" s="197">
        <f t="shared" si="10"/>
        <v>0</v>
      </c>
      <c r="Z40" s="91" t="str">
        <f>IFERROR(VLOOKUP(Z$9,#REF!,52,FALSE),"")</f>
        <v/>
      </c>
      <c r="AA40" s="92" t="str">
        <f>IFERROR(VLOOKUP(AA$9,#REF!,52,FALSE),"")</f>
        <v/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>
        <v>0</v>
      </c>
      <c r="E41" s="104"/>
      <c r="F41" s="104">
        <v>0</v>
      </c>
      <c r="G41" s="104"/>
      <c r="H41" s="71">
        <v>0</v>
      </c>
      <c r="I41" s="104"/>
      <c r="J41" s="71">
        <v>0</v>
      </c>
      <c r="K41" s="104"/>
      <c r="L41" s="71">
        <v>0</v>
      </c>
      <c r="M41" s="104"/>
      <c r="N41" s="71">
        <v>0</v>
      </c>
      <c r="O41" s="104"/>
      <c r="P41" s="71"/>
      <c r="Q41" s="104"/>
      <c r="R41" s="71"/>
      <c r="S41" s="104"/>
      <c r="T41" s="71"/>
      <c r="U41" s="104"/>
      <c r="V41" s="71"/>
      <c r="W41" s="104"/>
      <c r="X41" s="71"/>
      <c r="Y41" s="104"/>
      <c r="Z41" s="91" t="str">
        <f>IFERROR(VLOOKUP(Z$9,#REF!,62,FALSE),"")</f>
        <v/>
      </c>
      <c r="AA41" s="92" t="str">
        <f>IFERROR(VLOOKUP(AA$9,#REF!,62,FALSE),"")</f>
        <v/>
      </c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381</v>
      </c>
      <c r="E42" s="70" t="e">
        <f>D42/1000</f>
        <v>#VALUE!</v>
      </c>
      <c r="F42" s="104" t="s">
        <v>381</v>
      </c>
      <c r="G42" s="70" t="e">
        <f>F42/1000</f>
        <v>#VALUE!</v>
      </c>
      <c r="H42" s="71" t="s">
        <v>381</v>
      </c>
      <c r="I42" s="70" t="e">
        <f>H42/1000</f>
        <v>#VALUE!</v>
      </c>
      <c r="J42" s="71" t="s">
        <v>381</v>
      </c>
      <c r="K42" s="70" t="e">
        <f>J42/1000</f>
        <v>#VALUE!</v>
      </c>
      <c r="L42" s="71" t="s">
        <v>381</v>
      </c>
      <c r="M42" s="70" t="e">
        <f>L42/1000</f>
        <v>#VALUE!</v>
      </c>
      <c r="N42" s="71" t="s">
        <v>381</v>
      </c>
      <c r="O42" s="70" t="e">
        <f>N42/1000</f>
        <v>#VALUE!</v>
      </c>
      <c r="P42" s="71"/>
      <c r="Q42" s="70">
        <f>P42/1000</f>
        <v>0</v>
      </c>
      <c r="R42" s="71"/>
      <c r="S42" s="70">
        <f>R42/1000</f>
        <v>0</v>
      </c>
      <c r="T42" s="71"/>
      <c r="U42" s="70">
        <f>T42/1000</f>
        <v>0</v>
      </c>
      <c r="V42" s="71"/>
      <c r="W42" s="70">
        <f>V42/1000</f>
        <v>0</v>
      </c>
      <c r="X42" s="71"/>
      <c r="Y42" s="70">
        <f>X42/1000</f>
        <v>0</v>
      </c>
      <c r="Z42" s="91" t="str">
        <f>IFERROR(VLOOKUP(Z$9,#REF!,55,FALSE),"")</f>
        <v/>
      </c>
      <c r="AA42" s="92" t="str">
        <f>IFERROR(VLOOKUP(AA$9,#REF!,55,FALSE),"")</f>
        <v/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 t="s">
        <v>381</v>
      </c>
      <c r="E43" s="104"/>
      <c r="F43" s="104" t="s">
        <v>381</v>
      </c>
      <c r="G43" s="104"/>
      <c r="H43" s="71">
        <v>6.0000000000000001E-3</v>
      </c>
      <c r="I43" s="104"/>
      <c r="J43" s="71">
        <v>2.1000000000000001E-2</v>
      </c>
      <c r="K43" s="104"/>
      <c r="L43" s="71" t="s">
        <v>381</v>
      </c>
      <c r="M43" s="104"/>
      <c r="N43" s="71" t="s">
        <v>381</v>
      </c>
      <c r="O43" s="104"/>
      <c r="P43" s="71"/>
      <c r="Q43" s="104"/>
      <c r="R43" s="71"/>
      <c r="S43" s="104"/>
      <c r="T43" s="71"/>
      <c r="U43" s="104"/>
      <c r="V43" s="71"/>
      <c r="W43" s="104"/>
      <c r="X43" s="71"/>
      <c r="Y43" s="104"/>
      <c r="Z43" s="91" t="str">
        <f>IFERROR(VLOOKUP(Z$9,#REF!,59,FALSE),"")</f>
        <v/>
      </c>
      <c r="AA43" s="92" t="str">
        <f>IFERROR(VLOOKUP(AA$9,#REF!,59,FALSE),"")</f>
        <v/>
      </c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381</v>
      </c>
      <c r="E44" s="197" t="e">
        <f t="shared" ref="E44:Y45" si="12">D44/1000</f>
        <v>#VALUE!</v>
      </c>
      <c r="F44" s="104" t="s">
        <v>381</v>
      </c>
      <c r="G44" s="197" t="e">
        <f t="shared" si="12"/>
        <v>#VALUE!</v>
      </c>
      <c r="H44" s="71" t="s">
        <v>381</v>
      </c>
      <c r="I44" s="197" t="e">
        <f t="shared" ref="I44:I45" si="13">H44/1000</f>
        <v>#VALUE!</v>
      </c>
      <c r="J44" s="71" t="s">
        <v>381</v>
      </c>
      <c r="K44" s="197" t="e">
        <f t="shared" si="12"/>
        <v>#VALUE!</v>
      </c>
      <c r="L44" s="71" t="s">
        <v>381</v>
      </c>
      <c r="M44" s="197" t="e">
        <f t="shared" si="12"/>
        <v>#VALUE!</v>
      </c>
      <c r="N44" s="71" t="s">
        <v>381</v>
      </c>
      <c r="O44" s="197" t="e">
        <f t="shared" si="12"/>
        <v>#VALUE!</v>
      </c>
      <c r="P44" s="71"/>
      <c r="Q44" s="197">
        <f>P44/1000</f>
        <v>0</v>
      </c>
      <c r="R44" s="71"/>
      <c r="S44" s="197">
        <f t="shared" si="12"/>
        <v>0</v>
      </c>
      <c r="T44" s="71"/>
      <c r="U44" s="197">
        <f t="shared" si="12"/>
        <v>0</v>
      </c>
      <c r="V44" s="71"/>
      <c r="W44" s="197">
        <f t="shared" si="12"/>
        <v>0</v>
      </c>
      <c r="X44" s="71"/>
      <c r="Y44" s="197">
        <f t="shared" si="12"/>
        <v>0</v>
      </c>
      <c r="Z44" s="91" t="str">
        <f>IFERROR(VLOOKUP(Z$9,#REF!,53,FALSE),"")</f>
        <v/>
      </c>
      <c r="AA44" s="92" t="str">
        <f>IFERROR(VLOOKUP(AA$9,#REF!,53,FALSE),"")</f>
        <v/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381</v>
      </c>
      <c r="E45" s="197" t="e">
        <f t="shared" si="12"/>
        <v>#VALUE!</v>
      </c>
      <c r="F45" s="104" t="s">
        <v>381</v>
      </c>
      <c r="G45" s="197" t="e">
        <f t="shared" si="12"/>
        <v>#VALUE!</v>
      </c>
      <c r="H45" s="71" t="s">
        <v>381</v>
      </c>
      <c r="I45" s="197" t="e">
        <f t="shared" si="13"/>
        <v>#VALUE!</v>
      </c>
      <c r="J45" s="71" t="s">
        <v>381</v>
      </c>
      <c r="K45" s="197" t="e">
        <f t="shared" si="12"/>
        <v>#VALUE!</v>
      </c>
      <c r="L45" s="71" t="s">
        <v>381</v>
      </c>
      <c r="M45" s="197" t="e">
        <f t="shared" si="12"/>
        <v>#VALUE!</v>
      </c>
      <c r="N45" s="71" t="s">
        <v>381</v>
      </c>
      <c r="O45" s="197" t="e">
        <f t="shared" si="12"/>
        <v>#VALUE!</v>
      </c>
      <c r="P45" s="71"/>
      <c r="Q45" s="197">
        <f>P45/1000</f>
        <v>0</v>
      </c>
      <c r="R45" s="71"/>
      <c r="S45" s="197">
        <f t="shared" si="12"/>
        <v>0</v>
      </c>
      <c r="T45" s="71"/>
      <c r="U45" s="197">
        <f t="shared" si="12"/>
        <v>0</v>
      </c>
      <c r="V45" s="71"/>
      <c r="W45" s="197">
        <f t="shared" si="12"/>
        <v>0</v>
      </c>
      <c r="X45" s="71"/>
      <c r="Y45" s="197">
        <f t="shared" si="12"/>
        <v>0</v>
      </c>
      <c r="Z45" s="91" t="str">
        <f>IFERROR(VLOOKUP(Z$9,#REF!,54,FALSE),"")</f>
        <v/>
      </c>
      <c r="AA45" s="92" t="str">
        <f>IFERROR(VLOOKUP(AA$9,#REF!,54,FALSE),"")</f>
        <v/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 t="s">
        <v>381</v>
      </c>
      <c r="E46" s="104"/>
      <c r="F46" s="104" t="s">
        <v>381</v>
      </c>
      <c r="G46" s="104"/>
      <c r="H46" s="71" t="s">
        <v>381</v>
      </c>
      <c r="I46" s="104"/>
      <c r="J46" s="71" t="s">
        <v>381</v>
      </c>
      <c r="K46" s="104"/>
      <c r="L46" s="71" t="s">
        <v>381</v>
      </c>
      <c r="M46" s="104"/>
      <c r="N46" s="71" t="s">
        <v>381</v>
      </c>
      <c r="O46" s="104"/>
      <c r="P46" s="71"/>
      <c r="Q46" s="104"/>
      <c r="R46" s="71"/>
      <c r="S46" s="104"/>
      <c r="T46" s="71"/>
      <c r="U46" s="104"/>
      <c r="V46" s="71"/>
      <c r="W46" s="104"/>
      <c r="X46" s="71"/>
      <c r="Y46" s="104"/>
      <c r="Z46" s="91" t="str">
        <f>IFERROR(VLOOKUP(Z$9,#REF!,65,FALSE),"")</f>
        <v/>
      </c>
      <c r="AA46" s="92" t="str">
        <f>IFERROR(VLOOKUP(AA$9,#REF!,65,FALSE),"")</f>
        <v/>
      </c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 t="s">
        <v>381</v>
      </c>
      <c r="E47" s="70" t="e">
        <f>D47/1000</f>
        <v>#VALUE!</v>
      </c>
      <c r="F47" s="104" t="s">
        <v>381</v>
      </c>
      <c r="G47" s="70" t="e">
        <f>F47/1000</f>
        <v>#VALUE!</v>
      </c>
      <c r="H47" s="71" t="s">
        <v>381</v>
      </c>
      <c r="I47" s="70" t="e">
        <f>H47/1000</f>
        <v>#VALUE!</v>
      </c>
      <c r="J47" s="71" t="s">
        <v>381</v>
      </c>
      <c r="K47" s="70" t="e">
        <f>J47/1000</f>
        <v>#VALUE!</v>
      </c>
      <c r="L47" s="71" t="s">
        <v>381</v>
      </c>
      <c r="M47" s="70" t="e">
        <f>L47/1000</f>
        <v>#VALUE!</v>
      </c>
      <c r="N47" s="71" t="s">
        <v>381</v>
      </c>
      <c r="O47" s="70" t="e">
        <f>N47/1000</f>
        <v>#VALUE!</v>
      </c>
      <c r="P47" s="71"/>
      <c r="Q47" s="70">
        <f>P47/1000</f>
        <v>0</v>
      </c>
      <c r="R47" s="71"/>
      <c r="S47" s="70">
        <f>R47/1000</f>
        <v>0</v>
      </c>
      <c r="T47" s="71"/>
      <c r="U47" s="70">
        <f>T47/1000</f>
        <v>0</v>
      </c>
      <c r="V47" s="71"/>
      <c r="W47" s="70">
        <f>V47/1000</f>
        <v>0</v>
      </c>
      <c r="X47" s="71"/>
      <c r="Y47" s="70">
        <f>X47/1000</f>
        <v>0</v>
      </c>
      <c r="Z47" s="91" t="str">
        <f>IFERROR(VLOOKUP(Z$9,#REF!,18,FALSE),"")</f>
        <v/>
      </c>
      <c r="AA47" s="92" t="str">
        <f>IFERROR(VLOOKUP(AA$9,#REF!,18,FALSE),"")</f>
        <v/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 t="s">
        <v>381</v>
      </c>
      <c r="E48" s="70" t="e">
        <f>D48/1000</f>
        <v>#VALUE!</v>
      </c>
      <c r="F48" s="106" t="s">
        <v>381</v>
      </c>
      <c r="G48" s="70" t="e">
        <f>F48/1000</f>
        <v>#VALUE!</v>
      </c>
      <c r="H48" s="71" t="s">
        <v>381</v>
      </c>
      <c r="I48" s="70" t="e">
        <f>H48/1000</f>
        <v>#VALUE!</v>
      </c>
      <c r="J48" s="71" t="s">
        <v>381</v>
      </c>
      <c r="K48" s="70" t="e">
        <f>J48/1000</f>
        <v>#VALUE!</v>
      </c>
      <c r="L48" s="71" t="s">
        <v>381</v>
      </c>
      <c r="M48" s="70" t="e">
        <f>L48/1000</f>
        <v>#VALUE!</v>
      </c>
      <c r="N48" s="71" t="s">
        <v>381</v>
      </c>
      <c r="O48" s="70" t="e">
        <f>N48/1000</f>
        <v>#VALUE!</v>
      </c>
      <c r="P48" s="71"/>
      <c r="Q48" s="70">
        <f>P48/1000</f>
        <v>0</v>
      </c>
      <c r="R48" s="71"/>
      <c r="S48" s="70">
        <f>R48/1000</f>
        <v>0</v>
      </c>
      <c r="T48" s="71"/>
      <c r="U48" s="70">
        <f>T48/1000</f>
        <v>0</v>
      </c>
      <c r="V48" s="71"/>
      <c r="W48" s="70">
        <f>V48/1000</f>
        <v>0</v>
      </c>
      <c r="X48" s="71"/>
      <c r="Y48" s="70">
        <f>X48/1000</f>
        <v>0</v>
      </c>
      <c r="Z48" s="91" t="str">
        <f>IFERROR(VLOOKUP(Z$9,#REF!,19,FALSE),"")</f>
        <v/>
      </c>
      <c r="AA48" s="92" t="str">
        <f>IFERROR(VLOOKUP(AA$9,#REF!,19,FALSE),"")</f>
        <v/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 t="s">
        <v>381</v>
      </c>
      <c r="E49" s="70" t="e">
        <f>D49/1000</f>
        <v>#VALUE!</v>
      </c>
      <c r="F49" s="106" t="s">
        <v>381</v>
      </c>
      <c r="G49" s="70" t="e">
        <f>F49/1000</f>
        <v>#VALUE!</v>
      </c>
      <c r="H49" s="71" t="s">
        <v>381</v>
      </c>
      <c r="I49" s="70" t="e">
        <f>H49/1000</f>
        <v>#VALUE!</v>
      </c>
      <c r="J49" s="71" t="s">
        <v>381</v>
      </c>
      <c r="K49" s="70" t="e">
        <f>J49/1000</f>
        <v>#VALUE!</v>
      </c>
      <c r="L49" s="71" t="s">
        <v>381</v>
      </c>
      <c r="M49" s="70" t="e">
        <f>L49/1000</f>
        <v>#VALUE!</v>
      </c>
      <c r="N49" s="71" t="s">
        <v>381</v>
      </c>
      <c r="O49" s="70" t="e">
        <f>N49/1000</f>
        <v>#VALUE!</v>
      </c>
      <c r="P49" s="71"/>
      <c r="Q49" s="70">
        <f>P49/1000</f>
        <v>0</v>
      </c>
      <c r="R49" s="71"/>
      <c r="S49" s="70">
        <f>R49/1000</f>
        <v>0</v>
      </c>
      <c r="T49" s="71"/>
      <c r="U49" s="70">
        <f>T49/1000</f>
        <v>0</v>
      </c>
      <c r="V49" s="71"/>
      <c r="W49" s="70">
        <f>V49/1000</f>
        <v>0</v>
      </c>
      <c r="X49" s="71"/>
      <c r="Y49" s="70">
        <f>X49/1000</f>
        <v>0</v>
      </c>
      <c r="Z49" s="91" t="str">
        <f>IFERROR(VLOOKUP(Z$9,#REF!,20,FALSE),"")</f>
        <v/>
      </c>
      <c r="AA49" s="92" t="str">
        <f>IFERROR(VLOOKUP(AA$9,#REF!,20,FALSE),"")</f>
        <v/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 t="s">
        <v>381</v>
      </c>
      <c r="E50" s="70" t="e">
        <f>D50/1000</f>
        <v>#VALUE!</v>
      </c>
      <c r="F50" s="104" t="s">
        <v>381</v>
      </c>
      <c r="G50" s="70" t="e">
        <f>F50/1000</f>
        <v>#VALUE!</v>
      </c>
      <c r="H50" s="71" t="s">
        <v>381</v>
      </c>
      <c r="I50" s="70" t="e">
        <f>H50/1000</f>
        <v>#VALUE!</v>
      </c>
      <c r="J50" s="71" t="s">
        <v>381</v>
      </c>
      <c r="K50" s="70" t="e">
        <f>J50/1000</f>
        <v>#VALUE!</v>
      </c>
      <c r="L50" s="71" t="s">
        <v>381</v>
      </c>
      <c r="M50" s="70" t="e">
        <f>L50/1000</f>
        <v>#VALUE!</v>
      </c>
      <c r="N50" s="71" t="s">
        <v>381</v>
      </c>
      <c r="O50" s="70" t="e">
        <f>N50/1000</f>
        <v>#VALUE!</v>
      </c>
      <c r="P50" s="71"/>
      <c r="Q50" s="70">
        <f>P50/1000</f>
        <v>0</v>
      </c>
      <c r="R50" s="71"/>
      <c r="S50" s="70">
        <f>R50/1000</f>
        <v>0</v>
      </c>
      <c r="T50" s="71"/>
      <c r="U50" s="70">
        <f>T50/1000</f>
        <v>0</v>
      </c>
      <c r="V50" s="71"/>
      <c r="W50" s="70">
        <f>V50/1000</f>
        <v>0</v>
      </c>
      <c r="X50" s="71"/>
      <c r="Y50" s="70">
        <f>X50/1000</f>
        <v>0</v>
      </c>
      <c r="Z50" s="91" t="str">
        <f>IFERROR(VLOOKUP(Z$9,#REF!,21,FALSE),"")</f>
        <v/>
      </c>
      <c r="AA50" s="92" t="str">
        <f>IFERROR(VLOOKUP(AA$9,#REF!,21,FALSE),"")</f>
        <v/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381</v>
      </c>
      <c r="E51" s="73"/>
      <c r="F51" s="73" t="s">
        <v>381</v>
      </c>
      <c r="G51" s="73"/>
      <c r="H51" s="71" t="s">
        <v>381</v>
      </c>
      <c r="I51" s="73"/>
      <c r="J51" s="71" t="s">
        <v>381</v>
      </c>
      <c r="K51" s="73"/>
      <c r="L51" s="71" t="s">
        <v>381</v>
      </c>
      <c r="M51" s="73"/>
      <c r="N51" s="71" t="s">
        <v>381</v>
      </c>
      <c r="O51" s="73"/>
      <c r="P51" s="71"/>
      <c r="Q51" s="73"/>
      <c r="R51" s="71"/>
      <c r="S51" s="73"/>
      <c r="T51" s="71"/>
      <c r="U51" s="73"/>
      <c r="V51" s="71"/>
      <c r="W51" s="73"/>
      <c r="X51" s="71"/>
      <c r="Y51" s="73"/>
      <c r="Z51" s="91" t="str">
        <f>IFERROR(VLOOKUP(Z$9,#REF!,37,FALSE),"")</f>
        <v/>
      </c>
      <c r="AA51" s="92" t="str">
        <f>IFERROR(VLOOKUP(AA$9,#REF!,37,FALSE),"")</f>
        <v/>
      </c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 t="s">
        <v>381</v>
      </c>
      <c r="E52" s="70" t="e">
        <f>D52/1000</f>
        <v>#VALUE!</v>
      </c>
      <c r="F52" s="104" t="s">
        <v>381</v>
      </c>
      <c r="G52" s="70" t="e">
        <f>F52/1000</f>
        <v>#VALUE!</v>
      </c>
      <c r="H52" s="71" t="s">
        <v>381</v>
      </c>
      <c r="I52" s="70" t="e">
        <f>H52/1000</f>
        <v>#VALUE!</v>
      </c>
      <c r="J52" s="71" t="s">
        <v>381</v>
      </c>
      <c r="K52" s="70" t="e">
        <f>J52/1000</f>
        <v>#VALUE!</v>
      </c>
      <c r="L52" s="71" t="s">
        <v>381</v>
      </c>
      <c r="M52" s="70" t="e">
        <f>L52/1000</f>
        <v>#VALUE!</v>
      </c>
      <c r="N52" s="71" t="s">
        <v>381</v>
      </c>
      <c r="O52" s="70" t="e">
        <f>N52/1000</f>
        <v>#VALUE!</v>
      </c>
      <c r="P52" s="71"/>
      <c r="Q52" s="70">
        <f>P52/1000</f>
        <v>0</v>
      </c>
      <c r="R52" s="71"/>
      <c r="S52" s="70">
        <f>R52/1000</f>
        <v>0</v>
      </c>
      <c r="T52" s="71"/>
      <c r="U52" s="70">
        <f>T52/1000</f>
        <v>0</v>
      </c>
      <c r="V52" s="71"/>
      <c r="W52" s="70">
        <f>V52/1000</f>
        <v>0</v>
      </c>
      <c r="X52" s="71"/>
      <c r="Y52" s="70">
        <f>X52/1000</f>
        <v>0</v>
      </c>
      <c r="Z52" s="91" t="str">
        <f>IFERROR(VLOOKUP(Z$9,#REF!,22,FALSE),"")</f>
        <v/>
      </c>
      <c r="AA52" s="92" t="str">
        <f>IFERROR(VLOOKUP(AA$9,#REF!,22,FALSE),"")</f>
        <v/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2.9</v>
      </c>
      <c r="E53" s="73"/>
      <c r="F53" s="73">
        <v>2.9</v>
      </c>
      <c r="G53" s="73"/>
      <c r="H53" s="71">
        <v>1.5</v>
      </c>
      <c r="I53" s="73"/>
      <c r="J53" s="71">
        <v>1.7</v>
      </c>
      <c r="K53" s="73"/>
      <c r="L53" s="71">
        <v>2.6</v>
      </c>
      <c r="M53" s="73"/>
      <c r="N53" s="71">
        <v>2.6</v>
      </c>
      <c r="O53" s="73"/>
      <c r="P53" s="71"/>
      <c r="Q53" s="73"/>
      <c r="R53" s="71"/>
      <c r="S53" s="73"/>
      <c r="T53" s="71"/>
      <c r="U53" s="73"/>
      <c r="V53" s="71"/>
      <c r="W53" s="73"/>
      <c r="X53" s="71"/>
      <c r="Y53" s="73"/>
      <c r="Z53" s="91" t="str">
        <f>IFERROR(VLOOKUP(Z$9,#REF!,32,FALSE),"")</f>
        <v/>
      </c>
      <c r="AA53" s="92" t="str">
        <f>IFERROR(VLOOKUP(AA$9,#REF!,32,FALSE),"")</f>
        <v/>
      </c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381</v>
      </c>
      <c r="E54" s="73"/>
      <c r="F54" s="73" t="s">
        <v>381</v>
      </c>
      <c r="G54" s="73"/>
      <c r="H54" s="71" t="s">
        <v>381</v>
      </c>
      <c r="I54" s="73"/>
      <c r="J54" s="71" t="s">
        <v>381</v>
      </c>
      <c r="K54" s="73"/>
      <c r="L54" s="71" t="s">
        <v>381</v>
      </c>
      <c r="M54" s="73"/>
      <c r="N54" s="71" t="s">
        <v>381</v>
      </c>
      <c r="O54" s="73"/>
      <c r="P54" s="71"/>
      <c r="Q54" s="73"/>
      <c r="R54" s="71"/>
      <c r="S54" s="73"/>
      <c r="T54" s="71"/>
      <c r="U54" s="73"/>
      <c r="V54" s="71"/>
      <c r="W54" s="73"/>
      <c r="X54" s="71"/>
      <c r="Y54" s="73"/>
      <c r="Z54" s="91" t="str">
        <f>IFERROR(VLOOKUP(Z$9,#REF!,40,FALSE),"")</f>
        <v/>
      </c>
      <c r="AA54" s="92" t="str">
        <f>IFERROR(VLOOKUP(AA$9,#REF!,40,FALSE),"")</f>
        <v/>
      </c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381</v>
      </c>
      <c r="E55" s="92"/>
      <c r="F55" s="92" t="s">
        <v>381</v>
      </c>
      <c r="G55" s="92"/>
      <c r="H55" s="71" t="s">
        <v>381</v>
      </c>
      <c r="I55" s="92"/>
      <c r="J55" s="71" t="s">
        <v>381</v>
      </c>
      <c r="K55" s="92"/>
      <c r="L55" s="71" t="s">
        <v>381</v>
      </c>
      <c r="M55" s="92"/>
      <c r="N55" s="71" t="s">
        <v>381</v>
      </c>
      <c r="O55" s="92"/>
      <c r="P55" s="71"/>
      <c r="Q55" s="92"/>
      <c r="R55" s="71"/>
      <c r="S55" s="92"/>
      <c r="T55" s="71"/>
      <c r="U55" s="92"/>
      <c r="V55" s="71"/>
      <c r="W55" s="92"/>
      <c r="X55" s="71"/>
      <c r="Y55" s="92"/>
      <c r="Z55" s="91" t="str">
        <f>IFERROR(VLOOKUP(Z$9,#REF!,71,FALSE),"")</f>
        <v/>
      </c>
      <c r="AA55" s="92" t="str">
        <f>IFERROR(VLOOKUP(AA$9,#REF!,71,FALSE),"")</f>
        <v/>
      </c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381</v>
      </c>
      <c r="E56" s="106"/>
      <c r="F56" s="106" t="s">
        <v>381</v>
      </c>
      <c r="G56" s="106"/>
      <c r="H56" s="71" t="s">
        <v>381</v>
      </c>
      <c r="I56" s="106"/>
      <c r="J56" s="71" t="s">
        <v>381</v>
      </c>
      <c r="K56" s="106"/>
      <c r="L56" s="71" t="s">
        <v>381</v>
      </c>
      <c r="M56" s="106"/>
      <c r="N56" s="71" t="s">
        <v>381</v>
      </c>
      <c r="O56" s="106"/>
      <c r="P56" s="71"/>
      <c r="Q56" s="106"/>
      <c r="R56" s="71"/>
      <c r="S56" s="106"/>
      <c r="T56" s="71"/>
      <c r="U56" s="106"/>
      <c r="V56" s="71"/>
      <c r="W56" s="106"/>
      <c r="X56" s="71"/>
      <c r="Y56" s="106"/>
      <c r="Z56" s="91" t="str">
        <f>IFERROR(VLOOKUP(Z$9,#REF!,78,FALSE),"")</f>
        <v/>
      </c>
      <c r="AA56" s="92" t="str">
        <f>IFERROR(VLOOKUP(AA$9,#REF!,78,FALSE),"")</f>
        <v/>
      </c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381</v>
      </c>
      <c r="E57" s="70" t="e">
        <f>D57/1000</f>
        <v>#VALUE!</v>
      </c>
      <c r="F57" s="110" t="s">
        <v>381</v>
      </c>
      <c r="G57" s="70" t="e">
        <f>F57/1000</f>
        <v>#VALUE!</v>
      </c>
      <c r="H57" s="71" t="s">
        <v>381</v>
      </c>
      <c r="I57" s="70" t="e">
        <f>H57/1000</f>
        <v>#VALUE!</v>
      </c>
      <c r="J57" s="71" t="s">
        <v>381</v>
      </c>
      <c r="K57" s="70" t="e">
        <f>J57/1000</f>
        <v>#VALUE!</v>
      </c>
      <c r="L57" s="71" t="s">
        <v>381</v>
      </c>
      <c r="M57" s="70" t="e">
        <f>L57/1000</f>
        <v>#VALUE!</v>
      </c>
      <c r="N57" s="71" t="s">
        <v>381</v>
      </c>
      <c r="O57" s="70" t="e">
        <f>N57/1000</f>
        <v>#VALUE!</v>
      </c>
      <c r="P57" s="71"/>
      <c r="Q57" s="70">
        <f>P57/1000</f>
        <v>0</v>
      </c>
      <c r="R57" s="71"/>
      <c r="S57" s="70">
        <f>R57/1000</f>
        <v>0</v>
      </c>
      <c r="T57" s="71"/>
      <c r="U57" s="70">
        <f>T57/1000</f>
        <v>0</v>
      </c>
      <c r="V57" s="71"/>
      <c r="W57" s="70">
        <f>V57/1000</f>
        <v>0</v>
      </c>
      <c r="X57" s="71"/>
      <c r="Y57" s="70">
        <f>X57/1000</f>
        <v>0</v>
      </c>
      <c r="Z57" s="91" t="str">
        <f>IFERROR(VLOOKUP(Z$9,#REF!,80,FALSE),"")</f>
        <v/>
      </c>
      <c r="AA57" s="92" t="str">
        <f>IFERROR(VLOOKUP(AA$9,#REF!,80,FALSE),"")</f>
        <v/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381</v>
      </c>
      <c r="E58" s="70" t="e">
        <f>D58/1000</f>
        <v>#VALUE!</v>
      </c>
      <c r="F58" s="110" t="s">
        <v>381</v>
      </c>
      <c r="G58" s="70" t="e">
        <f>F58/1000</f>
        <v>#VALUE!</v>
      </c>
      <c r="H58" s="71" t="s">
        <v>381</v>
      </c>
      <c r="I58" s="70" t="e">
        <f>H58/1000</f>
        <v>#VALUE!</v>
      </c>
      <c r="J58" s="71" t="s">
        <v>381</v>
      </c>
      <c r="K58" s="70" t="e">
        <f>J58/1000</f>
        <v>#VALUE!</v>
      </c>
      <c r="L58" s="71" t="s">
        <v>381</v>
      </c>
      <c r="M58" s="70" t="e">
        <f>L58/1000</f>
        <v>#VALUE!</v>
      </c>
      <c r="N58" s="71" t="s">
        <v>381</v>
      </c>
      <c r="O58" s="70" t="e">
        <f>N58/1000</f>
        <v>#VALUE!</v>
      </c>
      <c r="P58" s="71"/>
      <c r="Q58" s="70">
        <f>P58/1000</f>
        <v>0</v>
      </c>
      <c r="R58" s="71"/>
      <c r="S58" s="70">
        <f>R58/1000</f>
        <v>0</v>
      </c>
      <c r="T58" s="71"/>
      <c r="U58" s="70">
        <f>T58/1000</f>
        <v>0</v>
      </c>
      <c r="V58" s="71"/>
      <c r="W58" s="70">
        <f>V58/1000</f>
        <v>0</v>
      </c>
      <c r="X58" s="71"/>
      <c r="Y58" s="70">
        <f>X58/1000</f>
        <v>0</v>
      </c>
      <c r="Z58" s="91" t="str">
        <f>IFERROR(VLOOKUP(Z$9,#REF!,81,FALSE),"")</f>
        <v/>
      </c>
      <c r="AA58" s="92" t="str">
        <f>IFERROR(VLOOKUP(AA$9,#REF!,81,FALSE),"")</f>
        <v/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>
        <v>0</v>
      </c>
      <c r="E59" s="104"/>
      <c r="F59" s="104">
        <v>0</v>
      </c>
      <c r="G59" s="104"/>
      <c r="H59" s="71">
        <v>0</v>
      </c>
      <c r="I59" s="104"/>
      <c r="J59" s="71">
        <v>0</v>
      </c>
      <c r="K59" s="104"/>
      <c r="L59" s="71">
        <v>0</v>
      </c>
      <c r="M59" s="104"/>
      <c r="N59" s="71">
        <v>0</v>
      </c>
      <c r="O59" s="104"/>
      <c r="P59" s="71"/>
      <c r="Q59" s="104"/>
      <c r="R59" s="71"/>
      <c r="S59" s="104"/>
      <c r="T59" s="71"/>
      <c r="U59" s="104"/>
      <c r="V59" s="71"/>
      <c r="W59" s="104"/>
      <c r="X59" s="71"/>
      <c r="Y59" s="104"/>
      <c r="Z59" s="91" t="str">
        <f>IFERROR(VLOOKUP(Z$9,#REF!,84,FALSE),"")</f>
        <v/>
      </c>
      <c r="AA59" s="92" t="str">
        <f>IFERROR(VLOOKUP(AA$9,#REF!,84,FALSE),"")</f>
        <v/>
      </c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381</v>
      </c>
      <c r="E60" s="70" t="e">
        <f>D60/1000</f>
        <v>#VALUE!</v>
      </c>
      <c r="F60" s="100" t="s">
        <v>381</v>
      </c>
      <c r="G60" s="70" t="e">
        <f>F60/1000</f>
        <v>#VALUE!</v>
      </c>
      <c r="H60" s="71" t="s">
        <v>381</v>
      </c>
      <c r="I60" s="70" t="e">
        <f>H60/1000</f>
        <v>#VALUE!</v>
      </c>
      <c r="J60" s="71" t="s">
        <v>381</v>
      </c>
      <c r="K60" s="70" t="e">
        <f>J60/1000</f>
        <v>#VALUE!</v>
      </c>
      <c r="L60" s="71" t="s">
        <v>381</v>
      </c>
      <c r="M60" s="70" t="e">
        <f>L60/1000</f>
        <v>#VALUE!</v>
      </c>
      <c r="N60" s="71" t="s">
        <v>381</v>
      </c>
      <c r="O60" s="70" t="e">
        <f>N60/1000</f>
        <v>#VALUE!</v>
      </c>
      <c r="P60" s="71"/>
      <c r="Q60" s="70">
        <f>P60/1000</f>
        <v>0</v>
      </c>
      <c r="R60" s="71"/>
      <c r="S60" s="70">
        <f>R60/1000</f>
        <v>0</v>
      </c>
      <c r="T60" s="71"/>
      <c r="U60" s="70">
        <f>T60/1000</f>
        <v>0</v>
      </c>
      <c r="V60" s="71"/>
      <c r="W60" s="70">
        <f>V60/1000</f>
        <v>0</v>
      </c>
      <c r="X60" s="71"/>
      <c r="Y60" s="70">
        <f>X60/1000</f>
        <v>0</v>
      </c>
      <c r="Z60" s="91" t="str">
        <f>IFERROR(VLOOKUP(Z$9,#REF!,93,FALSE),"")</f>
        <v/>
      </c>
      <c r="AA60" s="92" t="str">
        <f>IFERROR(VLOOKUP(AA$9,#REF!,93,FALSE),"")</f>
        <v/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347</v>
      </c>
      <c r="C61" s="98" t="s">
        <v>78</v>
      </c>
      <c r="D61" s="72">
        <v>0.2</v>
      </c>
      <c r="E61" s="73"/>
      <c r="F61" s="73">
        <v>0.3</v>
      </c>
      <c r="G61" s="73"/>
      <c r="H61" s="71">
        <v>0.7</v>
      </c>
      <c r="I61" s="73"/>
      <c r="J61" s="71">
        <v>0.7</v>
      </c>
      <c r="K61" s="73"/>
      <c r="L61" s="71">
        <v>0.3</v>
      </c>
      <c r="M61" s="73"/>
      <c r="N61" s="71">
        <v>0.4</v>
      </c>
      <c r="O61" s="73"/>
      <c r="P61" s="71"/>
      <c r="Q61" s="73"/>
      <c r="R61" s="71"/>
      <c r="S61" s="73"/>
      <c r="T61" s="71"/>
      <c r="U61" s="73"/>
      <c r="V61" s="71"/>
      <c r="W61" s="73"/>
      <c r="X61" s="71"/>
      <c r="Y61" s="73"/>
      <c r="Z61" s="91" t="str">
        <f>IFERROR(VLOOKUP(Z$9,#REF!,95,FALSE),"")</f>
        <v/>
      </c>
      <c r="AA61" s="92" t="str">
        <f>IFERROR(VLOOKUP(AA$9,#REF!,95,FALSE),"")</f>
        <v/>
      </c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7.4</v>
      </c>
      <c r="E62" s="73"/>
      <c r="F62" s="73">
        <v>7.3</v>
      </c>
      <c r="G62" s="73"/>
      <c r="H62" s="71">
        <v>7.2</v>
      </c>
      <c r="I62" s="73"/>
      <c r="J62" s="71">
        <v>7.3</v>
      </c>
      <c r="K62" s="73"/>
      <c r="L62" s="71">
        <v>7.3</v>
      </c>
      <c r="M62" s="73"/>
      <c r="N62" s="71">
        <v>7</v>
      </c>
      <c r="O62" s="73"/>
      <c r="P62" s="71"/>
      <c r="Q62" s="73"/>
      <c r="R62" s="71"/>
      <c r="S62" s="73"/>
      <c r="T62" s="71"/>
      <c r="U62" s="73"/>
      <c r="V62" s="71"/>
      <c r="W62" s="73"/>
      <c r="X62" s="71"/>
      <c r="Y62" s="73"/>
      <c r="Z62" s="91" t="str">
        <f>IFERROR(VLOOKUP(Z$9,#REF!,99,FALSE),"")</f>
        <v/>
      </c>
      <c r="AA62" s="92" t="str">
        <f>IFERROR(VLOOKUP(AA$9,#REF!,99,FALSE),"")</f>
        <v/>
      </c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71">
        <v>1</v>
      </c>
      <c r="O63" s="92"/>
      <c r="P63" s="71"/>
      <c r="Q63" s="92"/>
      <c r="R63" s="71"/>
      <c r="S63" s="92"/>
      <c r="T63" s="71"/>
      <c r="U63" s="92"/>
      <c r="V63" s="71"/>
      <c r="W63" s="92"/>
      <c r="X63" s="71"/>
      <c r="Y63" s="92"/>
      <c r="Z63" s="91" t="str">
        <f>IFERROR(VLOOKUP(Z$9,#REF!,101,FALSE),"")</f>
        <v/>
      </c>
      <c r="AA63" s="92" t="str">
        <f>IFERROR(VLOOKUP(AA$9,#REF!,101,FALSE),"")</f>
        <v/>
      </c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71">
        <v>1</v>
      </c>
      <c r="O64" s="92"/>
      <c r="P64" s="71"/>
      <c r="Q64" s="92"/>
      <c r="R64" s="71"/>
      <c r="S64" s="92"/>
      <c r="T64" s="71"/>
      <c r="U64" s="92"/>
      <c r="V64" s="71"/>
      <c r="W64" s="92"/>
      <c r="X64" s="71"/>
      <c r="Y64" s="92"/>
      <c r="Z64" s="91" t="str">
        <f>IFERROR(VLOOKUP(Z$9,#REF!,100,FALSE),"")</f>
        <v/>
      </c>
      <c r="AA64" s="92" t="str">
        <f>IFERROR(VLOOKUP(AA$9,#REF!,100,FALSE),"")</f>
        <v/>
      </c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3">
        <v>0</v>
      </c>
      <c r="G65" s="73"/>
      <c r="H65" s="71">
        <v>1.2</v>
      </c>
      <c r="I65" s="73"/>
      <c r="J65" s="71">
        <v>0.8</v>
      </c>
      <c r="K65" s="73"/>
      <c r="L65" s="71">
        <v>0</v>
      </c>
      <c r="M65" s="73"/>
      <c r="N65" s="71">
        <v>0</v>
      </c>
      <c r="O65" s="73"/>
      <c r="P65" s="71"/>
      <c r="Q65" s="73"/>
      <c r="R65" s="71"/>
      <c r="S65" s="73"/>
      <c r="T65" s="71"/>
      <c r="U65" s="73"/>
      <c r="V65" s="71"/>
      <c r="W65" s="73"/>
      <c r="X65" s="71"/>
      <c r="Y65" s="73"/>
      <c r="Z65" s="91" t="str">
        <f>IFERROR(VLOOKUP(Z$9,#REF!,97,FALSE),"")</f>
        <v/>
      </c>
      <c r="AA65" s="92" t="str">
        <f>IFERROR(VLOOKUP(AA$9,#REF!,97,FALSE),"")</f>
        <v/>
      </c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8">
        <v>0</v>
      </c>
      <c r="O66" s="117"/>
      <c r="P66" s="118"/>
      <c r="Q66" s="117"/>
      <c r="R66" s="118"/>
      <c r="S66" s="117"/>
      <c r="T66" s="118"/>
      <c r="U66" s="117"/>
      <c r="V66" s="118"/>
      <c r="W66" s="117"/>
      <c r="X66" s="118"/>
      <c r="Y66" s="117"/>
      <c r="Z66" s="91" t="str">
        <f>IFERROR(VLOOKUP(Z$9,#REF!,98,FALSE),"")</f>
        <v/>
      </c>
      <c r="AA66" s="92" t="str">
        <f>IFERROR(VLOOKUP(AA$9,#REF!,98,FALSE),"")</f>
        <v/>
      </c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2"/>
      <c r="Q67" s="121"/>
      <c r="R67" s="121"/>
      <c r="S67" s="121"/>
      <c r="T67" s="121"/>
      <c r="U67" s="121"/>
      <c r="V67" s="121"/>
      <c r="W67" s="121"/>
      <c r="X67" s="121"/>
      <c r="Y67" s="121"/>
      <c r="Z67" s="91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94"/>
      <c r="B68" s="294"/>
      <c r="C68" s="170"/>
      <c r="D68" s="170"/>
      <c r="E68" s="123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4"/>
      <c r="S68" s="124"/>
      <c r="T68" s="124"/>
      <c r="U68" s="124"/>
      <c r="V68" s="124"/>
      <c r="W68" s="124"/>
      <c r="X68" s="124"/>
      <c r="Y68" s="124"/>
      <c r="Z68" s="126"/>
      <c r="AA68" s="91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131"/>
      <c r="R69" s="131"/>
      <c r="S69" s="131"/>
      <c r="T69" s="131"/>
      <c r="U69" s="131"/>
      <c r="V69" s="131"/>
      <c r="W69" s="131"/>
      <c r="X69" s="131"/>
      <c r="Y69" s="131"/>
      <c r="Z69" s="91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381</v>
      </c>
      <c r="E70" s="70" t="e">
        <f t="shared" ref="E70:E75" si="14">D70/1000</f>
        <v>#VALUE!</v>
      </c>
      <c r="F70" s="136" t="s">
        <v>381</v>
      </c>
      <c r="G70" s="70" t="e">
        <f t="shared" ref="G70:Y75" si="15">F70/1000</f>
        <v>#VALUE!</v>
      </c>
      <c r="H70" s="136" t="s">
        <v>381</v>
      </c>
      <c r="I70" s="70" t="e">
        <f t="shared" ref="I70:I74" si="16">H70/1000</f>
        <v>#VALUE!</v>
      </c>
      <c r="J70" s="136" t="s">
        <v>381</v>
      </c>
      <c r="K70" s="70" t="e">
        <f t="shared" si="15"/>
        <v>#VALUE!</v>
      </c>
      <c r="L70" s="136" t="s">
        <v>381</v>
      </c>
      <c r="M70" s="70" t="e">
        <f t="shared" si="15"/>
        <v>#VALUE!</v>
      </c>
      <c r="N70" s="136" t="s">
        <v>381</v>
      </c>
      <c r="O70" s="70" t="e">
        <f t="shared" si="15"/>
        <v>#VALUE!</v>
      </c>
      <c r="P70" s="90"/>
      <c r="Q70" s="70">
        <f t="shared" ref="Q70:Q75" si="17">P70/1000</f>
        <v>0</v>
      </c>
      <c r="R70" s="136"/>
      <c r="S70" s="70">
        <f t="shared" si="15"/>
        <v>0</v>
      </c>
      <c r="T70" s="136"/>
      <c r="U70" s="70">
        <f t="shared" si="15"/>
        <v>0</v>
      </c>
      <c r="V70" s="136"/>
      <c r="W70" s="70">
        <f t="shared" si="15"/>
        <v>0</v>
      </c>
      <c r="X70" s="136"/>
      <c r="Y70" s="70">
        <f t="shared" si="15"/>
        <v>0</v>
      </c>
      <c r="Z70" s="91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381</v>
      </c>
      <c r="E71" s="70" t="e">
        <f t="shared" si="14"/>
        <v>#VALUE!</v>
      </c>
      <c r="F71" s="100" t="s">
        <v>381</v>
      </c>
      <c r="G71" s="70" t="e">
        <f t="shared" si="15"/>
        <v>#VALUE!</v>
      </c>
      <c r="H71" s="100" t="s">
        <v>381</v>
      </c>
      <c r="I71" s="70" t="e">
        <f t="shared" si="16"/>
        <v>#VALUE!</v>
      </c>
      <c r="J71" s="100" t="s">
        <v>381</v>
      </c>
      <c r="K71" s="70" t="e">
        <f t="shared" si="15"/>
        <v>#VALUE!</v>
      </c>
      <c r="L71" s="100" t="s">
        <v>381</v>
      </c>
      <c r="M71" s="70" t="e">
        <f t="shared" si="15"/>
        <v>#VALUE!</v>
      </c>
      <c r="N71" s="100" t="s">
        <v>381</v>
      </c>
      <c r="O71" s="70" t="e">
        <f t="shared" si="15"/>
        <v>#VALUE!</v>
      </c>
      <c r="P71" s="71"/>
      <c r="Q71" s="70">
        <f t="shared" si="17"/>
        <v>0</v>
      </c>
      <c r="R71" s="100"/>
      <c r="S71" s="70">
        <f t="shared" si="15"/>
        <v>0</v>
      </c>
      <c r="T71" s="100"/>
      <c r="U71" s="70">
        <f t="shared" si="15"/>
        <v>0</v>
      </c>
      <c r="V71" s="100"/>
      <c r="W71" s="70">
        <f t="shared" si="15"/>
        <v>0</v>
      </c>
      <c r="X71" s="100"/>
      <c r="Y71" s="70">
        <f t="shared" si="15"/>
        <v>0</v>
      </c>
      <c r="Z71" s="91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381</v>
      </c>
      <c r="E72" s="70" t="e">
        <f t="shared" si="14"/>
        <v>#VALUE!</v>
      </c>
      <c r="F72" s="104" t="s">
        <v>381</v>
      </c>
      <c r="G72" s="70" t="e">
        <f t="shared" si="15"/>
        <v>#VALUE!</v>
      </c>
      <c r="H72" s="104" t="s">
        <v>381</v>
      </c>
      <c r="I72" s="70" t="e">
        <f t="shared" si="16"/>
        <v>#VALUE!</v>
      </c>
      <c r="J72" s="104" t="s">
        <v>381</v>
      </c>
      <c r="K72" s="70" t="e">
        <f t="shared" si="15"/>
        <v>#VALUE!</v>
      </c>
      <c r="L72" s="104" t="s">
        <v>381</v>
      </c>
      <c r="M72" s="70" t="e">
        <f t="shared" si="15"/>
        <v>#VALUE!</v>
      </c>
      <c r="N72" s="104" t="s">
        <v>381</v>
      </c>
      <c r="O72" s="70" t="e">
        <f t="shared" si="15"/>
        <v>#VALUE!</v>
      </c>
      <c r="P72" s="71"/>
      <c r="Q72" s="70">
        <f t="shared" si="17"/>
        <v>0</v>
      </c>
      <c r="R72" s="104"/>
      <c r="S72" s="70">
        <f t="shared" si="15"/>
        <v>0</v>
      </c>
      <c r="T72" s="104"/>
      <c r="U72" s="70">
        <f t="shared" si="15"/>
        <v>0</v>
      </c>
      <c r="V72" s="104"/>
      <c r="W72" s="70">
        <f t="shared" si="15"/>
        <v>0</v>
      </c>
      <c r="X72" s="104"/>
      <c r="Y72" s="70">
        <f t="shared" si="15"/>
        <v>0</v>
      </c>
      <c r="Z72" s="91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381</v>
      </c>
      <c r="E73" s="70" t="e">
        <f t="shared" si="14"/>
        <v>#VALUE!</v>
      </c>
      <c r="F73" s="100" t="s">
        <v>381</v>
      </c>
      <c r="G73" s="70" t="e">
        <f t="shared" si="15"/>
        <v>#VALUE!</v>
      </c>
      <c r="H73" s="100" t="s">
        <v>381</v>
      </c>
      <c r="I73" s="70" t="e">
        <f t="shared" si="16"/>
        <v>#VALUE!</v>
      </c>
      <c r="J73" s="100" t="s">
        <v>381</v>
      </c>
      <c r="K73" s="70" t="e">
        <f t="shared" si="15"/>
        <v>#VALUE!</v>
      </c>
      <c r="L73" s="100" t="s">
        <v>381</v>
      </c>
      <c r="M73" s="70" t="e">
        <f t="shared" si="15"/>
        <v>#VALUE!</v>
      </c>
      <c r="N73" s="100" t="s">
        <v>381</v>
      </c>
      <c r="O73" s="70" t="e">
        <f t="shared" si="15"/>
        <v>#VALUE!</v>
      </c>
      <c r="P73" s="71"/>
      <c r="Q73" s="70">
        <f t="shared" si="17"/>
        <v>0</v>
      </c>
      <c r="R73" s="100"/>
      <c r="S73" s="70">
        <f t="shared" si="15"/>
        <v>0</v>
      </c>
      <c r="T73" s="100"/>
      <c r="U73" s="70">
        <f t="shared" si="15"/>
        <v>0</v>
      </c>
      <c r="V73" s="100"/>
      <c r="W73" s="70">
        <f t="shared" si="15"/>
        <v>0</v>
      </c>
      <c r="X73" s="100"/>
      <c r="Y73" s="70">
        <f t="shared" si="15"/>
        <v>0</v>
      </c>
      <c r="Z73" s="91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381</v>
      </c>
      <c r="E74" s="70" t="e">
        <f t="shared" si="14"/>
        <v>#VALUE!</v>
      </c>
      <c r="F74" s="104" t="s">
        <v>381</v>
      </c>
      <c r="G74" s="70" t="e">
        <f t="shared" si="15"/>
        <v>#VALUE!</v>
      </c>
      <c r="H74" s="104" t="s">
        <v>381</v>
      </c>
      <c r="I74" s="70" t="e">
        <f t="shared" si="16"/>
        <v>#VALUE!</v>
      </c>
      <c r="J74" s="104" t="s">
        <v>381</v>
      </c>
      <c r="K74" s="70" t="e">
        <f t="shared" si="15"/>
        <v>#VALUE!</v>
      </c>
      <c r="L74" s="104" t="s">
        <v>381</v>
      </c>
      <c r="M74" s="70" t="e">
        <f t="shared" si="15"/>
        <v>#VALUE!</v>
      </c>
      <c r="N74" s="104" t="s">
        <v>381</v>
      </c>
      <c r="O74" s="70" t="e">
        <f t="shared" si="15"/>
        <v>#VALUE!</v>
      </c>
      <c r="P74" s="71"/>
      <c r="Q74" s="70">
        <f t="shared" si="17"/>
        <v>0</v>
      </c>
      <c r="R74" s="104"/>
      <c r="S74" s="70">
        <f t="shared" si="15"/>
        <v>0</v>
      </c>
      <c r="T74" s="104"/>
      <c r="U74" s="70">
        <f t="shared" si="15"/>
        <v>0</v>
      </c>
      <c r="V74" s="104"/>
      <c r="W74" s="70">
        <f t="shared" si="15"/>
        <v>0</v>
      </c>
      <c r="X74" s="104"/>
      <c r="Y74" s="70">
        <f t="shared" si="15"/>
        <v>0</v>
      </c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381</v>
      </c>
      <c r="E75" s="70" t="e">
        <f t="shared" si="14"/>
        <v>#VALUE!</v>
      </c>
      <c r="F75" s="104" t="s">
        <v>381</v>
      </c>
      <c r="G75" s="70" t="e">
        <f t="shared" si="15"/>
        <v>#VALUE!</v>
      </c>
      <c r="H75" s="104" t="s">
        <v>381</v>
      </c>
      <c r="I75" s="70" t="e">
        <f>H75/1000</f>
        <v>#VALUE!</v>
      </c>
      <c r="J75" s="104" t="s">
        <v>381</v>
      </c>
      <c r="K75" s="70" t="e">
        <f>J75/1000</f>
        <v>#VALUE!</v>
      </c>
      <c r="L75" s="104" t="s">
        <v>381</v>
      </c>
      <c r="M75" s="70" t="e">
        <f>L75/1000</f>
        <v>#VALUE!</v>
      </c>
      <c r="N75" s="104" t="s">
        <v>381</v>
      </c>
      <c r="O75" s="70" t="e">
        <f>N75/1000</f>
        <v>#VALUE!</v>
      </c>
      <c r="P75" s="71"/>
      <c r="Q75" s="70">
        <f t="shared" si="17"/>
        <v>0</v>
      </c>
      <c r="R75" s="104"/>
      <c r="S75" s="70">
        <f>R75/1000</f>
        <v>0</v>
      </c>
      <c r="T75" s="104"/>
      <c r="U75" s="70">
        <f>T75/1000</f>
        <v>0</v>
      </c>
      <c r="V75" s="104"/>
      <c r="W75" s="70">
        <f>V75/1000</f>
        <v>0</v>
      </c>
      <c r="X75" s="104"/>
      <c r="Y75" s="70">
        <f>X75/1000</f>
        <v>0</v>
      </c>
      <c r="Z75" s="91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71"/>
      <c r="Q76" s="92"/>
      <c r="R76" s="92"/>
      <c r="S76" s="92"/>
      <c r="T76" s="92"/>
      <c r="U76" s="92"/>
      <c r="V76" s="92"/>
      <c r="W76" s="92"/>
      <c r="X76" s="92"/>
      <c r="Y76" s="92"/>
      <c r="Z76" s="91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71"/>
      <c r="Q77" s="92"/>
      <c r="R77" s="92"/>
      <c r="S77" s="92"/>
      <c r="T77" s="92"/>
      <c r="U77" s="92"/>
      <c r="V77" s="92"/>
      <c r="W77" s="92"/>
      <c r="X77" s="92"/>
      <c r="Y77" s="92"/>
      <c r="Z77" s="91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381</v>
      </c>
      <c r="E78" s="103"/>
      <c r="F78" s="104" t="s">
        <v>381</v>
      </c>
      <c r="G78" s="104"/>
      <c r="H78" s="104" t="s">
        <v>381</v>
      </c>
      <c r="I78" s="104"/>
      <c r="J78" s="104" t="s">
        <v>381</v>
      </c>
      <c r="K78" s="104"/>
      <c r="L78" s="104" t="s">
        <v>381</v>
      </c>
      <c r="M78" s="104"/>
      <c r="N78" s="104" t="s">
        <v>381</v>
      </c>
      <c r="O78" s="104"/>
      <c r="P78" s="71"/>
      <c r="Q78" s="104"/>
      <c r="R78" s="104"/>
      <c r="S78" s="104"/>
      <c r="T78" s="104"/>
      <c r="U78" s="104"/>
      <c r="V78" s="104"/>
      <c r="W78" s="104"/>
      <c r="X78" s="104"/>
      <c r="Y78" s="104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381</v>
      </c>
      <c r="E79" s="103"/>
      <c r="F79" s="104" t="s">
        <v>381</v>
      </c>
      <c r="G79" s="104"/>
      <c r="H79" s="104" t="s">
        <v>381</v>
      </c>
      <c r="I79" s="104"/>
      <c r="J79" s="104" t="s">
        <v>381</v>
      </c>
      <c r="K79" s="104"/>
      <c r="L79" s="104" t="s">
        <v>381</v>
      </c>
      <c r="M79" s="104"/>
      <c r="N79" s="104" t="s">
        <v>381</v>
      </c>
      <c r="O79" s="104"/>
      <c r="P79" s="71"/>
      <c r="Q79" s="104"/>
      <c r="R79" s="104"/>
      <c r="S79" s="104"/>
      <c r="T79" s="104"/>
      <c r="U79" s="104"/>
      <c r="V79" s="104"/>
      <c r="W79" s="104"/>
      <c r="X79" s="104"/>
      <c r="Y79" s="104"/>
      <c r="Z79" s="91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381</v>
      </c>
      <c r="E80" s="72"/>
      <c r="F80" s="73" t="s">
        <v>381</v>
      </c>
      <c r="G80" s="73"/>
      <c r="H80" s="73" t="s">
        <v>381</v>
      </c>
      <c r="I80" s="73"/>
      <c r="J80" s="73" t="s">
        <v>381</v>
      </c>
      <c r="K80" s="73"/>
      <c r="L80" s="73" t="s">
        <v>381</v>
      </c>
      <c r="M80" s="73"/>
      <c r="N80" s="73" t="s">
        <v>381</v>
      </c>
      <c r="O80" s="73"/>
      <c r="P80" s="71"/>
      <c r="Q80" s="73"/>
      <c r="R80" s="73"/>
      <c r="S80" s="73"/>
      <c r="T80" s="73"/>
      <c r="U80" s="73"/>
      <c r="V80" s="73"/>
      <c r="W80" s="73"/>
      <c r="X80" s="73"/>
      <c r="Y80" s="73"/>
      <c r="Z80" s="91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0.8</v>
      </c>
      <c r="E81" s="72"/>
      <c r="F81" s="73">
        <v>0.6</v>
      </c>
      <c r="G81" s="73"/>
      <c r="H81" s="73">
        <v>1</v>
      </c>
      <c r="I81" s="73"/>
      <c r="J81" s="73">
        <v>0.6</v>
      </c>
      <c r="K81" s="73"/>
      <c r="L81" s="73">
        <v>0.8</v>
      </c>
      <c r="M81" s="73"/>
      <c r="N81" s="73">
        <v>0.6</v>
      </c>
      <c r="O81" s="73"/>
      <c r="P81" s="71"/>
      <c r="Q81" s="73"/>
      <c r="R81" s="73"/>
      <c r="S81" s="73"/>
      <c r="T81" s="73"/>
      <c r="U81" s="73"/>
      <c r="V81" s="73"/>
      <c r="W81" s="73"/>
      <c r="X81" s="73"/>
      <c r="Y81" s="73"/>
      <c r="Z81" s="91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381</v>
      </c>
      <c r="E82" s="72"/>
      <c r="F82" s="73" t="s">
        <v>381</v>
      </c>
      <c r="G82" s="73"/>
      <c r="H82" s="73" t="s">
        <v>381</v>
      </c>
      <c r="I82" s="73"/>
      <c r="J82" s="73" t="s">
        <v>381</v>
      </c>
      <c r="K82" s="73"/>
      <c r="L82" s="73" t="s">
        <v>381</v>
      </c>
      <c r="M82" s="73"/>
      <c r="N82" s="73" t="s">
        <v>381</v>
      </c>
      <c r="O82" s="73"/>
      <c r="P82" s="71"/>
      <c r="Q82" s="73"/>
      <c r="R82" s="73"/>
      <c r="S82" s="73"/>
      <c r="T82" s="73"/>
      <c r="U82" s="73"/>
      <c r="V82" s="73"/>
      <c r="W82" s="73"/>
      <c r="X82" s="73"/>
      <c r="Y82" s="73"/>
      <c r="Z82" s="91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 t="s">
        <v>381</v>
      </c>
      <c r="E83" s="197" t="e">
        <f t="shared" ref="E83" si="18">D83/1000</f>
        <v>#VALUE!</v>
      </c>
      <c r="F83" s="104" t="s">
        <v>381</v>
      </c>
      <c r="G83" s="197" t="e">
        <f t="shared" ref="G83" si="19">F83/1000</f>
        <v>#VALUE!</v>
      </c>
      <c r="H83" s="104" t="s">
        <v>381</v>
      </c>
      <c r="I83" s="197" t="e">
        <f t="shared" ref="I83" si="20">H83/1000</f>
        <v>#VALUE!</v>
      </c>
      <c r="J83" s="104" t="s">
        <v>381</v>
      </c>
      <c r="K83" s="197" t="e">
        <f t="shared" ref="K83" si="21">J83/1000</f>
        <v>#VALUE!</v>
      </c>
      <c r="L83" s="104" t="s">
        <v>381</v>
      </c>
      <c r="M83" s="197" t="e">
        <f t="shared" ref="M83" si="22">L83/1000</f>
        <v>#VALUE!</v>
      </c>
      <c r="N83" s="104" t="s">
        <v>381</v>
      </c>
      <c r="O83" s="197" t="e">
        <f t="shared" ref="O83" si="23">N83/1000</f>
        <v>#VALUE!</v>
      </c>
      <c r="P83" s="71"/>
      <c r="Q83" s="197">
        <f t="shared" ref="Q83" si="24">P83/1000</f>
        <v>0</v>
      </c>
      <c r="R83" s="104"/>
      <c r="S83" s="197">
        <f t="shared" ref="S83" si="25">R83/1000</f>
        <v>0</v>
      </c>
      <c r="T83" s="104"/>
      <c r="U83" s="197">
        <f t="shared" ref="U83" si="26">T83/1000</f>
        <v>0</v>
      </c>
      <c r="V83" s="104"/>
      <c r="W83" s="197">
        <f t="shared" ref="W83" si="27">V83/1000</f>
        <v>0</v>
      </c>
      <c r="X83" s="104"/>
      <c r="Y83" s="197">
        <f t="shared" ref="Y83" si="28">X83/1000</f>
        <v>0</v>
      </c>
      <c r="Z83" s="91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381</v>
      </c>
      <c r="E84" s="72"/>
      <c r="F84" s="73" t="s">
        <v>381</v>
      </c>
      <c r="G84" s="73"/>
      <c r="H84" s="73" t="s">
        <v>381</v>
      </c>
      <c r="I84" s="73"/>
      <c r="J84" s="73" t="s">
        <v>381</v>
      </c>
      <c r="K84" s="73"/>
      <c r="L84" s="73" t="s">
        <v>381</v>
      </c>
      <c r="M84" s="73"/>
      <c r="N84" s="73" t="s">
        <v>381</v>
      </c>
      <c r="O84" s="73"/>
      <c r="P84" s="71"/>
      <c r="Q84" s="73"/>
      <c r="R84" s="73"/>
      <c r="S84" s="73"/>
      <c r="T84" s="73"/>
      <c r="U84" s="73"/>
      <c r="V84" s="73"/>
      <c r="W84" s="73"/>
      <c r="X84" s="73"/>
      <c r="Y84" s="73"/>
      <c r="Z84" s="91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381</v>
      </c>
      <c r="E85" s="103"/>
      <c r="F85" s="104" t="s">
        <v>381</v>
      </c>
      <c r="G85" s="104"/>
      <c r="H85" s="104" t="s">
        <v>381</v>
      </c>
      <c r="I85" s="104"/>
      <c r="J85" s="104" t="s">
        <v>381</v>
      </c>
      <c r="K85" s="104"/>
      <c r="L85" s="104" t="s">
        <v>381</v>
      </c>
      <c r="M85" s="104"/>
      <c r="N85" s="104" t="s">
        <v>381</v>
      </c>
      <c r="O85" s="104"/>
      <c r="P85" s="71"/>
      <c r="Q85" s="104"/>
      <c r="R85" s="104"/>
      <c r="S85" s="104"/>
      <c r="T85" s="104"/>
      <c r="U85" s="104"/>
      <c r="V85" s="104"/>
      <c r="W85" s="104"/>
      <c r="X85" s="104"/>
      <c r="Y85" s="104"/>
      <c r="Z85" s="91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381</v>
      </c>
      <c r="E86" s="103"/>
      <c r="F86" s="104" t="s">
        <v>381</v>
      </c>
      <c r="G86" s="104"/>
      <c r="H86" s="104" t="s">
        <v>381</v>
      </c>
      <c r="I86" s="104"/>
      <c r="J86" s="104" t="s">
        <v>381</v>
      </c>
      <c r="K86" s="104"/>
      <c r="L86" s="104" t="s">
        <v>381</v>
      </c>
      <c r="M86" s="104"/>
      <c r="N86" s="104" t="s">
        <v>381</v>
      </c>
      <c r="O86" s="104"/>
      <c r="P86" s="71"/>
      <c r="Q86" s="104"/>
      <c r="R86" s="104"/>
      <c r="S86" s="104"/>
      <c r="T86" s="104"/>
      <c r="U86" s="104"/>
      <c r="V86" s="104"/>
      <c r="W86" s="104"/>
      <c r="X86" s="104"/>
      <c r="Y86" s="104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381</v>
      </c>
      <c r="E87" s="72"/>
      <c r="F87" s="73" t="s">
        <v>381</v>
      </c>
      <c r="G87" s="73"/>
      <c r="H87" s="73" t="s">
        <v>381</v>
      </c>
      <c r="I87" s="73"/>
      <c r="J87" s="73" t="s">
        <v>381</v>
      </c>
      <c r="K87" s="73"/>
      <c r="L87" s="73" t="s">
        <v>381</v>
      </c>
      <c r="M87" s="73"/>
      <c r="N87" s="73" t="s">
        <v>381</v>
      </c>
      <c r="O87" s="73"/>
      <c r="P87" s="71"/>
      <c r="Q87" s="73"/>
      <c r="R87" s="73"/>
      <c r="S87" s="73"/>
      <c r="T87" s="73"/>
      <c r="U87" s="73"/>
      <c r="V87" s="73"/>
      <c r="W87" s="73"/>
      <c r="X87" s="73"/>
      <c r="Y87" s="73"/>
      <c r="Z87" s="91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381</v>
      </c>
      <c r="E88" s="91"/>
      <c r="F88" s="92" t="s">
        <v>381</v>
      </c>
      <c r="G88" s="92"/>
      <c r="H88" s="92" t="s">
        <v>381</v>
      </c>
      <c r="I88" s="92"/>
      <c r="J88" s="92" t="s">
        <v>381</v>
      </c>
      <c r="K88" s="92"/>
      <c r="L88" s="92" t="s">
        <v>381</v>
      </c>
      <c r="M88" s="92"/>
      <c r="N88" s="92" t="s">
        <v>381</v>
      </c>
      <c r="O88" s="92"/>
      <c r="P88" s="71"/>
      <c r="Q88" s="92"/>
      <c r="R88" s="92"/>
      <c r="S88" s="92"/>
      <c r="T88" s="92"/>
      <c r="U88" s="92"/>
      <c r="V88" s="92"/>
      <c r="W88" s="92"/>
      <c r="X88" s="92"/>
      <c r="Y88" s="92"/>
      <c r="Z88" s="91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381</v>
      </c>
      <c r="E89" s="91"/>
      <c r="F89" s="92" t="s">
        <v>381</v>
      </c>
      <c r="G89" s="92"/>
      <c r="H89" s="92" t="s">
        <v>381</v>
      </c>
      <c r="I89" s="92"/>
      <c r="J89" s="92" t="s">
        <v>381</v>
      </c>
      <c r="K89" s="92"/>
      <c r="L89" s="92" t="s">
        <v>381</v>
      </c>
      <c r="M89" s="92"/>
      <c r="N89" s="92" t="s">
        <v>381</v>
      </c>
      <c r="O89" s="92"/>
      <c r="P89" s="71"/>
      <c r="Q89" s="92"/>
      <c r="R89" s="92"/>
      <c r="S89" s="92"/>
      <c r="T89" s="92"/>
      <c r="U89" s="92"/>
      <c r="V89" s="92"/>
      <c r="W89" s="92"/>
      <c r="X89" s="92"/>
      <c r="Y89" s="92"/>
      <c r="Z89" s="91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3">
        <v>0</v>
      </c>
      <c r="G90" s="73"/>
      <c r="H90" s="73">
        <v>0</v>
      </c>
      <c r="I90" s="73"/>
      <c r="J90" s="73">
        <v>0</v>
      </c>
      <c r="K90" s="73"/>
      <c r="L90" s="73">
        <v>0</v>
      </c>
      <c r="M90" s="73"/>
      <c r="N90" s="73">
        <v>0</v>
      </c>
      <c r="O90" s="73"/>
      <c r="P90" s="71"/>
      <c r="Q90" s="73"/>
      <c r="R90" s="73"/>
      <c r="S90" s="73"/>
      <c r="T90" s="73"/>
      <c r="U90" s="73"/>
      <c r="V90" s="73"/>
      <c r="W90" s="73"/>
      <c r="X90" s="73"/>
      <c r="Y90" s="73"/>
      <c r="Z90" s="91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7.4</v>
      </c>
      <c r="E91" s="72"/>
      <c r="F91" s="73">
        <v>7.3</v>
      </c>
      <c r="G91" s="73"/>
      <c r="H91" s="73">
        <v>7.2</v>
      </c>
      <c r="I91" s="73"/>
      <c r="J91" s="73">
        <v>7.3</v>
      </c>
      <c r="K91" s="73"/>
      <c r="L91" s="73">
        <v>7.3</v>
      </c>
      <c r="M91" s="73"/>
      <c r="N91" s="73">
        <v>7</v>
      </c>
      <c r="O91" s="73"/>
      <c r="P91" s="71"/>
      <c r="Q91" s="73"/>
      <c r="R91" s="73"/>
      <c r="S91" s="73"/>
      <c r="T91" s="73"/>
      <c r="U91" s="73"/>
      <c r="V91" s="73"/>
      <c r="W91" s="73"/>
      <c r="X91" s="73"/>
      <c r="Y91" s="73"/>
      <c r="Z91" s="91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381</v>
      </c>
      <c r="E92" s="72"/>
      <c r="F92" s="73" t="s">
        <v>381</v>
      </c>
      <c r="G92" s="73"/>
      <c r="H92" s="73" t="s">
        <v>381</v>
      </c>
      <c r="I92" s="73"/>
      <c r="J92" s="73" t="s">
        <v>381</v>
      </c>
      <c r="K92" s="73"/>
      <c r="L92" s="73" t="s">
        <v>381</v>
      </c>
      <c r="M92" s="73"/>
      <c r="N92" s="73" t="s">
        <v>381</v>
      </c>
      <c r="O92" s="73"/>
      <c r="P92" s="71"/>
      <c r="Q92" s="73"/>
      <c r="R92" s="73"/>
      <c r="S92" s="73"/>
      <c r="T92" s="73"/>
      <c r="U92" s="73"/>
      <c r="V92" s="73"/>
      <c r="W92" s="73"/>
      <c r="X92" s="73"/>
      <c r="Y92" s="73"/>
      <c r="Z92" s="91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381</v>
      </c>
      <c r="E93" s="91"/>
      <c r="F93" s="92" t="s">
        <v>381</v>
      </c>
      <c r="G93" s="92"/>
      <c r="H93" s="92" t="s">
        <v>381</v>
      </c>
      <c r="I93" s="92"/>
      <c r="J93" s="92" t="s">
        <v>381</v>
      </c>
      <c r="K93" s="92"/>
      <c r="L93" s="92" t="s">
        <v>381</v>
      </c>
      <c r="M93" s="92"/>
      <c r="N93" s="92" t="s">
        <v>381</v>
      </c>
      <c r="O93" s="92"/>
      <c r="P93" s="71"/>
      <c r="Q93" s="92"/>
      <c r="R93" s="92"/>
      <c r="S93" s="92"/>
      <c r="T93" s="92"/>
      <c r="U93" s="92"/>
      <c r="V93" s="92"/>
      <c r="W93" s="92"/>
      <c r="X93" s="92"/>
      <c r="Y93" s="92"/>
      <c r="Z93" s="91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381</v>
      </c>
      <c r="E94" s="103"/>
      <c r="F94" s="104" t="s">
        <v>381</v>
      </c>
      <c r="G94" s="104"/>
      <c r="H94" s="104" t="s">
        <v>381</v>
      </c>
      <c r="I94" s="104"/>
      <c r="J94" s="104" t="s">
        <v>381</v>
      </c>
      <c r="K94" s="104"/>
      <c r="L94" s="104" t="s">
        <v>381</v>
      </c>
      <c r="M94" s="104"/>
      <c r="N94" s="104" t="s">
        <v>381</v>
      </c>
      <c r="O94" s="104"/>
      <c r="P94" s="71"/>
      <c r="Q94" s="104"/>
      <c r="R94" s="104"/>
      <c r="S94" s="104"/>
      <c r="T94" s="104"/>
      <c r="U94" s="104"/>
      <c r="V94" s="104"/>
      <c r="W94" s="104"/>
      <c r="X94" s="104"/>
      <c r="Y94" s="104"/>
      <c r="Z94" s="91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 t="s">
        <v>381</v>
      </c>
      <c r="E95" s="197" t="e">
        <f t="shared" ref="E95" si="29">D95/1000</f>
        <v>#VALUE!</v>
      </c>
      <c r="F95" s="144" t="s">
        <v>381</v>
      </c>
      <c r="G95" s="197" t="e">
        <f t="shared" ref="G95" si="30">F95/1000</f>
        <v>#VALUE!</v>
      </c>
      <c r="H95" s="144" t="s">
        <v>381</v>
      </c>
      <c r="I95" s="197" t="e">
        <f t="shared" ref="I95" si="31">H95/1000</f>
        <v>#VALUE!</v>
      </c>
      <c r="J95" s="144" t="s">
        <v>381</v>
      </c>
      <c r="K95" s="197" t="e">
        <f t="shared" ref="K95" si="32">J95/1000</f>
        <v>#VALUE!</v>
      </c>
      <c r="L95" s="144" t="s">
        <v>381</v>
      </c>
      <c r="M95" s="197" t="e">
        <f t="shared" ref="M95" si="33">L95/1000</f>
        <v>#VALUE!</v>
      </c>
      <c r="N95" s="144" t="s">
        <v>381</v>
      </c>
      <c r="O95" s="197" t="e">
        <f t="shared" ref="O95" si="34">N95/1000</f>
        <v>#VALUE!</v>
      </c>
      <c r="P95" s="145"/>
      <c r="Q95" s="197">
        <f t="shared" ref="Q95" si="35">P95/1000</f>
        <v>0</v>
      </c>
      <c r="R95" s="144"/>
      <c r="S95" s="197">
        <f t="shared" ref="S95" si="36">R95/1000</f>
        <v>0</v>
      </c>
      <c r="T95" s="144"/>
      <c r="U95" s="197">
        <f t="shared" ref="U95" si="37">T95/1000</f>
        <v>0</v>
      </c>
      <c r="V95" s="144"/>
      <c r="W95" s="197">
        <f t="shared" ref="W95" si="38">V95/1000</f>
        <v>0</v>
      </c>
      <c r="X95" s="144"/>
      <c r="Y95" s="197">
        <f t="shared" ref="Y95" si="39">X95/1000</f>
        <v>0</v>
      </c>
      <c r="Z95" s="91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8" t="s">
        <v>176</v>
      </c>
      <c r="C96" s="199"/>
      <c r="D96" s="148" t="s">
        <v>381</v>
      </c>
      <c r="E96" s="200" t="e">
        <f>D96/1000</f>
        <v>#VALUE!</v>
      </c>
      <c r="F96" s="149" t="s">
        <v>381</v>
      </c>
      <c r="G96" s="70" t="e">
        <f>F96/1000</f>
        <v>#VALUE!</v>
      </c>
      <c r="H96" s="149" t="s">
        <v>381</v>
      </c>
      <c r="I96" s="70" t="e">
        <f>H96/1000</f>
        <v>#VALUE!</v>
      </c>
      <c r="J96" s="149" t="s">
        <v>381</v>
      </c>
      <c r="K96" s="70" t="e">
        <f>J96/1000</f>
        <v>#VALUE!</v>
      </c>
      <c r="L96" s="149" t="s">
        <v>381</v>
      </c>
      <c r="M96" s="70" t="e">
        <f>L96/1000</f>
        <v>#VALUE!</v>
      </c>
      <c r="N96" s="149" t="s">
        <v>381</v>
      </c>
      <c r="O96" s="70" t="e">
        <f>N96/1000</f>
        <v>#VALUE!</v>
      </c>
      <c r="P96" s="118"/>
      <c r="Q96" s="70">
        <f>P96/1000</f>
        <v>0</v>
      </c>
      <c r="R96" s="201"/>
      <c r="S96" s="92"/>
      <c r="T96" s="149"/>
      <c r="U96" s="92"/>
      <c r="V96" s="149"/>
      <c r="W96" s="92"/>
      <c r="X96" s="149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152"/>
      <c r="Q97" s="55"/>
      <c r="R97" s="55"/>
      <c r="S97" s="55"/>
      <c r="T97" s="55"/>
      <c r="U97" s="55"/>
      <c r="V97" s="55"/>
      <c r="W97" s="55"/>
      <c r="X97" s="55"/>
      <c r="Y97" s="55"/>
      <c r="Z97" s="91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334</v>
      </c>
      <c r="C98" s="154" t="s">
        <v>60</v>
      </c>
      <c r="D98" s="155" t="s">
        <v>381</v>
      </c>
      <c r="E98" s="155"/>
      <c r="F98" s="156" t="s">
        <v>381</v>
      </c>
      <c r="G98" s="156"/>
      <c r="H98" s="156" t="s">
        <v>381</v>
      </c>
      <c r="I98" s="156"/>
      <c r="J98" s="156" t="s">
        <v>381</v>
      </c>
      <c r="K98" s="156"/>
      <c r="L98" s="156" t="s">
        <v>381</v>
      </c>
      <c r="M98" s="156"/>
      <c r="N98" s="156" t="s">
        <v>381</v>
      </c>
      <c r="O98" s="156"/>
      <c r="P98" s="90"/>
      <c r="Q98" s="156"/>
      <c r="R98" s="156"/>
      <c r="S98" s="156"/>
      <c r="T98" s="156"/>
      <c r="U98" s="156"/>
      <c r="V98" s="156"/>
      <c r="W98" s="156"/>
      <c r="X98" s="156"/>
      <c r="Y98" s="156"/>
      <c r="Z98" s="91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335</v>
      </c>
      <c r="C99" s="158" t="s">
        <v>60</v>
      </c>
      <c r="D99" s="72" t="s">
        <v>381</v>
      </c>
      <c r="E99" s="72"/>
      <c r="F99" s="73" t="s">
        <v>381</v>
      </c>
      <c r="G99" s="73"/>
      <c r="H99" s="73" t="s">
        <v>381</v>
      </c>
      <c r="I99" s="73"/>
      <c r="J99" s="73" t="s">
        <v>381</v>
      </c>
      <c r="K99" s="73"/>
      <c r="L99" s="73" t="s">
        <v>381</v>
      </c>
      <c r="M99" s="73"/>
      <c r="N99" s="73" t="s">
        <v>381</v>
      </c>
      <c r="O99" s="73"/>
      <c r="P99" s="71"/>
      <c r="Q99" s="73"/>
      <c r="R99" s="73"/>
      <c r="S99" s="73"/>
      <c r="T99" s="73"/>
      <c r="U99" s="73"/>
      <c r="V99" s="73"/>
      <c r="W99" s="73"/>
      <c r="X99" s="73"/>
      <c r="Y99" s="73"/>
      <c r="Z99" s="91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2.9</v>
      </c>
      <c r="E100" s="72"/>
      <c r="F100" s="73">
        <v>3.2</v>
      </c>
      <c r="G100" s="73"/>
      <c r="H100" s="73">
        <v>2.2999999999999998</v>
      </c>
      <c r="I100" s="73"/>
      <c r="J100" s="73">
        <v>2.2999999999999998</v>
      </c>
      <c r="K100" s="73"/>
      <c r="L100" s="73">
        <v>4.4000000000000004</v>
      </c>
      <c r="M100" s="73"/>
      <c r="N100" s="73">
        <v>4.4000000000000004</v>
      </c>
      <c r="O100" s="73"/>
      <c r="P100" s="71"/>
      <c r="Q100" s="73"/>
      <c r="R100" s="73"/>
      <c r="S100" s="73"/>
      <c r="T100" s="73"/>
      <c r="U100" s="73"/>
      <c r="V100" s="73"/>
      <c r="W100" s="73"/>
      <c r="X100" s="73"/>
      <c r="Y100" s="73"/>
      <c r="Z100" s="91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0.08</v>
      </c>
      <c r="E101" s="72"/>
      <c r="F101" s="73">
        <v>7.0000000000000007E-2</v>
      </c>
      <c r="G101" s="73"/>
      <c r="H101" s="73">
        <v>0.14000000000000001</v>
      </c>
      <c r="I101" s="73"/>
      <c r="J101" s="73">
        <v>0.14000000000000001</v>
      </c>
      <c r="K101" s="73"/>
      <c r="L101" s="73">
        <v>0.33</v>
      </c>
      <c r="M101" s="73"/>
      <c r="N101" s="73">
        <v>0.33</v>
      </c>
      <c r="O101" s="73"/>
      <c r="P101" s="71"/>
      <c r="Q101" s="73"/>
      <c r="R101" s="73"/>
      <c r="S101" s="73"/>
      <c r="T101" s="73"/>
      <c r="U101" s="73"/>
      <c r="V101" s="73"/>
      <c r="W101" s="73"/>
      <c r="X101" s="73"/>
      <c r="Y101" s="73"/>
      <c r="Z101" s="91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71"/>
      <c r="Q102" s="92"/>
      <c r="R102" s="92"/>
      <c r="S102" s="92"/>
      <c r="T102" s="92"/>
      <c r="U102" s="92"/>
      <c r="V102" s="92"/>
      <c r="W102" s="92"/>
      <c r="X102" s="92"/>
      <c r="Y102" s="92"/>
      <c r="Z102" s="91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71"/>
      <c r="Q103" s="92"/>
      <c r="R103" s="92"/>
      <c r="S103" s="92"/>
      <c r="T103" s="92"/>
      <c r="U103" s="92"/>
      <c r="V103" s="92"/>
      <c r="W103" s="92"/>
      <c r="X103" s="92"/>
      <c r="Y103" s="92"/>
      <c r="Z103" s="91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381</v>
      </c>
      <c r="E104" s="91"/>
      <c r="F104" s="92" t="s">
        <v>381</v>
      </c>
      <c r="G104" s="92"/>
      <c r="H104" s="92" t="s">
        <v>381</v>
      </c>
      <c r="I104" s="92"/>
      <c r="J104" s="92" t="s">
        <v>381</v>
      </c>
      <c r="K104" s="92"/>
      <c r="L104" s="92" t="s">
        <v>381</v>
      </c>
      <c r="M104" s="92"/>
      <c r="N104" s="92" t="s">
        <v>381</v>
      </c>
      <c r="O104" s="92"/>
      <c r="P104" s="71"/>
      <c r="Q104" s="92"/>
      <c r="R104" s="92"/>
      <c r="S104" s="92"/>
      <c r="T104" s="92"/>
      <c r="U104" s="92"/>
      <c r="V104" s="92"/>
      <c r="W104" s="92"/>
      <c r="X104" s="92"/>
      <c r="Y104" s="92"/>
      <c r="Z104" s="91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381</v>
      </c>
      <c r="E105" s="165"/>
      <c r="F105" s="166" t="s">
        <v>381</v>
      </c>
      <c r="G105" s="166"/>
      <c r="H105" s="166" t="s">
        <v>381</v>
      </c>
      <c r="I105" s="166"/>
      <c r="J105" s="166" t="s">
        <v>381</v>
      </c>
      <c r="K105" s="166"/>
      <c r="L105" s="166" t="s">
        <v>381</v>
      </c>
      <c r="M105" s="166"/>
      <c r="N105" s="166" t="s">
        <v>381</v>
      </c>
      <c r="O105" s="166"/>
      <c r="P105" s="118"/>
      <c r="Q105" s="166"/>
      <c r="R105" s="166"/>
      <c r="S105" s="166"/>
      <c r="T105" s="166"/>
      <c r="U105" s="166"/>
      <c r="V105" s="166"/>
      <c r="W105" s="166"/>
      <c r="X105" s="166"/>
      <c r="Y105" s="166"/>
      <c r="Z105" s="91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P106" s="167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P107" s="167"/>
    </row>
    <row r="108" spans="1:44" ht="11.1" customHeight="1">
      <c r="P108" s="167"/>
    </row>
    <row r="109" spans="1:44" ht="11.1" customHeight="1">
      <c r="P109" s="167"/>
    </row>
    <row r="110" spans="1:44" ht="11.1" customHeight="1">
      <c r="P110" s="167"/>
    </row>
    <row r="111" spans="1:44" ht="11.1" customHeight="1">
      <c r="P111" s="167"/>
    </row>
    <row r="112" spans="1:44" ht="11.1" customHeight="1">
      <c r="P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4"/>
      <c r="B132" s="294"/>
      <c r="C132" s="264"/>
      <c r="D132" s="264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6"/>
      <c r="AA132" s="91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215">
        <v>45017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216">
        <v>45017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45018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45019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45020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45021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45022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45023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45024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45025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45026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45027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45028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45029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45030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45031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45032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45033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45034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45035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45036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45037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45038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45039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45040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45041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45042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45043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45044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45045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45046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336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337</v>
      </c>
      <c r="AB3" s="14" t="s">
        <v>247</v>
      </c>
      <c r="AC3" s="23" t="s">
        <v>249</v>
      </c>
      <c r="AD3" s="14" t="s">
        <v>250</v>
      </c>
      <c r="AE3" s="14" t="s">
        <v>338</v>
      </c>
      <c r="AF3" s="14" t="s">
        <v>339</v>
      </c>
      <c r="AG3" s="17" t="s">
        <v>253</v>
      </c>
      <c r="AH3" s="14" t="s">
        <v>340</v>
      </c>
      <c r="AI3" s="14" t="s">
        <v>341</v>
      </c>
      <c r="AJ3" s="14" t="s">
        <v>342</v>
      </c>
      <c r="AK3" s="14" t="s">
        <v>343</v>
      </c>
      <c r="AL3" s="14" t="s">
        <v>258</v>
      </c>
      <c r="AM3" s="14" t="s">
        <v>344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345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346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336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337</v>
      </c>
      <c r="AB3" s="14" t="s">
        <v>247</v>
      </c>
      <c r="AC3" s="23" t="s">
        <v>249</v>
      </c>
      <c r="AD3" s="14" t="s">
        <v>250</v>
      </c>
      <c r="AE3" s="14" t="s">
        <v>338</v>
      </c>
      <c r="AF3" s="14" t="s">
        <v>339</v>
      </c>
      <c r="AG3" s="17" t="s">
        <v>253</v>
      </c>
      <c r="AH3" s="14" t="s">
        <v>340</v>
      </c>
      <c r="AI3" s="14" t="s">
        <v>341</v>
      </c>
      <c r="AJ3" s="14" t="s">
        <v>342</v>
      </c>
      <c r="AK3" s="14" t="s">
        <v>343</v>
      </c>
      <c r="AL3" s="14" t="s">
        <v>258</v>
      </c>
      <c r="AM3" s="14" t="s">
        <v>344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345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346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4" customFormat="1">
      <c r="B1" s="214">
        <v>1</v>
      </c>
      <c r="C1" s="214">
        <v>2</v>
      </c>
      <c r="D1" s="214">
        <v>3</v>
      </c>
      <c r="E1" s="214">
        <v>5</v>
      </c>
      <c r="F1" s="214">
        <v>6</v>
      </c>
      <c r="G1" s="214">
        <v>7</v>
      </c>
      <c r="H1" s="214">
        <v>8</v>
      </c>
      <c r="I1" s="214">
        <v>13</v>
      </c>
      <c r="J1" s="214">
        <v>32</v>
      </c>
      <c r="K1" s="214" t="s">
        <v>323</v>
      </c>
      <c r="L1" s="214">
        <v>34</v>
      </c>
      <c r="M1" s="214">
        <v>35</v>
      </c>
      <c r="N1" s="214" t="s">
        <v>326</v>
      </c>
      <c r="O1" s="214">
        <v>1</v>
      </c>
      <c r="P1" s="214">
        <v>2</v>
      </c>
      <c r="Q1" s="214">
        <v>3</v>
      </c>
      <c r="R1" s="214">
        <v>4</v>
      </c>
      <c r="S1" s="214">
        <v>10</v>
      </c>
      <c r="T1" s="214">
        <v>12</v>
      </c>
      <c r="U1" s="214">
        <v>38</v>
      </c>
      <c r="V1" s="214">
        <v>21</v>
      </c>
      <c r="W1" s="214">
        <v>9</v>
      </c>
      <c r="X1" s="214">
        <v>11</v>
      </c>
      <c r="Y1" s="214">
        <v>36</v>
      </c>
      <c r="Z1" s="214" t="s">
        <v>244</v>
      </c>
      <c r="AA1" s="214">
        <v>14</v>
      </c>
      <c r="AB1" s="214">
        <v>15</v>
      </c>
      <c r="AC1" s="214">
        <v>16</v>
      </c>
      <c r="AD1" s="214">
        <v>17</v>
      </c>
      <c r="AE1" s="214">
        <v>18</v>
      </c>
      <c r="AF1" s="214">
        <v>19</v>
      </c>
      <c r="AG1" s="214">
        <v>20</v>
      </c>
      <c r="AH1" s="214">
        <v>23</v>
      </c>
      <c r="AI1" s="214">
        <v>25</v>
      </c>
      <c r="AJ1" s="214">
        <v>29</v>
      </c>
      <c r="AK1" s="214">
        <v>30</v>
      </c>
      <c r="AL1" s="214">
        <v>27</v>
      </c>
      <c r="AM1" s="214">
        <v>5</v>
      </c>
      <c r="AN1" s="214">
        <v>8</v>
      </c>
      <c r="AO1" s="214">
        <v>20</v>
      </c>
      <c r="AP1" s="214">
        <v>21</v>
      </c>
      <c r="AQ1" s="214">
        <v>29</v>
      </c>
      <c r="AR1" s="214">
        <v>22</v>
      </c>
      <c r="AS1" s="214">
        <v>24</v>
      </c>
      <c r="AT1" s="214">
        <v>28</v>
      </c>
      <c r="AU1" s="214">
        <v>26</v>
      </c>
      <c r="AV1" s="214">
        <v>31</v>
      </c>
      <c r="AW1" s="214" t="s">
        <v>272</v>
      </c>
      <c r="AX1" s="214">
        <v>41</v>
      </c>
      <c r="AY1" s="214">
        <v>43</v>
      </c>
      <c r="AZ1" s="214">
        <v>42</v>
      </c>
      <c r="BA1" s="214">
        <v>44</v>
      </c>
      <c r="BB1" s="214">
        <v>45</v>
      </c>
      <c r="BC1" s="214">
        <v>46</v>
      </c>
      <c r="BD1" s="214">
        <v>50</v>
      </c>
      <c r="BE1" s="214" t="s">
        <v>288</v>
      </c>
      <c r="BF1" s="214" t="s">
        <v>291</v>
      </c>
      <c r="BG1" s="214">
        <v>49</v>
      </c>
      <c r="BH1" s="214">
        <v>48</v>
      </c>
      <c r="BI1" s="214">
        <v>9</v>
      </c>
      <c r="BJ1" s="214">
        <v>13</v>
      </c>
      <c r="BK1" s="214">
        <v>14</v>
      </c>
      <c r="BL1" s="214">
        <v>32</v>
      </c>
      <c r="BM1" s="214">
        <v>19</v>
      </c>
      <c r="BN1" s="214">
        <v>33</v>
      </c>
      <c r="BO1" s="214">
        <v>27</v>
      </c>
      <c r="BP1" s="214">
        <v>22</v>
      </c>
      <c r="BQ1" s="214">
        <v>23</v>
      </c>
      <c r="BR1" s="214">
        <v>31</v>
      </c>
      <c r="BS1" s="214">
        <v>28</v>
      </c>
      <c r="BT1" s="214">
        <v>38</v>
      </c>
      <c r="BU1" s="214">
        <v>39</v>
      </c>
      <c r="BV1" s="214">
        <v>35</v>
      </c>
      <c r="BW1" s="214">
        <v>16</v>
      </c>
      <c r="CA1" s="214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9"/>
    <col min="34" max="35" width="9" style="9"/>
  </cols>
  <sheetData>
    <row r="1" spans="1:35">
      <c r="C1" s="295" t="s">
        <v>180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</row>
    <row r="2" spans="1:35" ht="19.5" thickBot="1"/>
    <row r="3" spans="1:35">
      <c r="A3" t="s">
        <v>182</v>
      </c>
      <c r="B3" s="202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9" t="s">
        <v>365</v>
      </c>
      <c r="AI3" s="205"/>
    </row>
    <row r="4" spans="1:35" ht="19.5" thickBot="1">
      <c r="A4" t="s">
        <v>183</v>
      </c>
      <c r="B4" s="9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300"/>
      <c r="AI4" s="205"/>
    </row>
    <row r="5" spans="1:35" ht="19.5" thickBot="1">
      <c r="A5" t="s">
        <v>184</v>
      </c>
      <c r="B5" s="9">
        <v>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206" t="e">
        <f>INDEX(C41:AG41,MATCH(MAX(C41:AG41)+1,C41:AG41,1))</f>
        <v>#N/A</v>
      </c>
      <c r="AI6" s="206" t="e">
        <f>AH6*1</f>
        <v>#N/A</v>
      </c>
    </row>
    <row r="7" spans="1:35">
      <c r="A7" t="s">
        <v>186</v>
      </c>
      <c r="AH7" s="9" t="s">
        <v>366</v>
      </c>
    </row>
    <row r="8" spans="1:35">
      <c r="A8" t="s">
        <v>187</v>
      </c>
      <c r="AH8" s="207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382</v>
      </c>
      <c r="D32" t="s">
        <v>383</v>
      </c>
      <c r="E32" t="s">
        <v>384</v>
      </c>
      <c r="F32" t="s">
        <v>382</v>
      </c>
      <c r="G32" t="s">
        <v>385</v>
      </c>
      <c r="H32" t="s">
        <v>386</v>
      </c>
      <c r="I32" t="s">
        <v>387</v>
      </c>
      <c r="J32" t="s">
        <v>388</v>
      </c>
      <c r="K32" t="s">
        <v>382</v>
      </c>
      <c r="L32" t="s">
        <v>382</v>
      </c>
      <c r="M32" t="s">
        <v>389</v>
      </c>
      <c r="N32" t="s">
        <v>388</v>
      </c>
      <c r="O32" t="s">
        <v>382</v>
      </c>
      <c r="P32" t="s">
        <v>389</v>
      </c>
      <c r="Q32" t="s">
        <v>387</v>
      </c>
      <c r="R32" t="s">
        <v>390</v>
      </c>
      <c r="S32" t="s">
        <v>388</v>
      </c>
      <c r="T32" t="s">
        <v>385</v>
      </c>
      <c r="U32" t="s">
        <v>385</v>
      </c>
      <c r="V32" t="s">
        <v>382</v>
      </c>
      <c r="W32" t="s">
        <v>388</v>
      </c>
      <c r="X32" t="s">
        <v>382</v>
      </c>
      <c r="Y32" t="s">
        <v>389</v>
      </c>
      <c r="Z32" t="s">
        <v>391</v>
      </c>
      <c r="AA32" t="s">
        <v>391</v>
      </c>
      <c r="AB32" t="s">
        <v>390</v>
      </c>
      <c r="AC32" t="s">
        <v>382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03" t="str">
        <f>IF(B5="","",VLOOKUP(B5,変換!$B$1:$C$28,2,FALSE))</f>
        <v>曇</v>
      </c>
      <c r="C37" s="2" t="str">
        <f>IF(C5="","",C5)</f>
        <v/>
      </c>
      <c r="D37" s="2" t="str">
        <f t="shared" ref="D37:AG37" si="0">IF(D5="","",D5)</f>
        <v/>
      </c>
      <c r="E37" s="2" t="str">
        <f t="shared" si="0"/>
        <v/>
      </c>
      <c r="F37" s="2" t="str">
        <f t="shared" si="0"/>
        <v/>
      </c>
      <c r="G37" s="2" t="str">
        <f t="shared" si="0"/>
        <v/>
      </c>
      <c r="H37" s="2" t="str">
        <f t="shared" si="0"/>
        <v/>
      </c>
      <c r="I37" s="2" t="str">
        <f t="shared" si="0"/>
        <v/>
      </c>
      <c r="J37" s="2" t="str">
        <f t="shared" si="0"/>
        <v/>
      </c>
      <c r="K37" s="2" t="str">
        <f t="shared" si="0"/>
        <v/>
      </c>
      <c r="L37" s="2" t="str">
        <f t="shared" si="0"/>
        <v/>
      </c>
      <c r="M37" s="2" t="str">
        <f t="shared" si="0"/>
        <v/>
      </c>
      <c r="N37" s="2" t="str">
        <f t="shared" si="0"/>
        <v/>
      </c>
      <c r="O37" s="2" t="str">
        <f t="shared" si="0"/>
        <v/>
      </c>
      <c r="P37" s="2" t="str">
        <f t="shared" si="0"/>
        <v/>
      </c>
      <c r="Q37" s="2" t="str">
        <f t="shared" si="0"/>
        <v/>
      </c>
      <c r="R37" s="2" t="str">
        <f t="shared" si="0"/>
        <v/>
      </c>
      <c r="S37" s="2" t="str">
        <f t="shared" si="0"/>
        <v/>
      </c>
      <c r="T37" s="2" t="str">
        <f t="shared" si="0"/>
        <v/>
      </c>
      <c r="U37" s="2" t="str">
        <f t="shared" si="0"/>
        <v/>
      </c>
      <c r="V37" s="2" t="str">
        <f t="shared" si="0"/>
        <v/>
      </c>
      <c r="W37" s="2" t="str">
        <f t="shared" si="0"/>
        <v/>
      </c>
      <c r="X37" s="2" t="str">
        <f t="shared" si="0"/>
        <v/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 t="shared" si="0"/>
        <v/>
      </c>
      <c r="AH37" s="208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8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8"/>
    </row>
    <row r="41" spans="1:34" s="9" customFormat="1">
      <c r="A41" s="9" t="s">
        <v>124</v>
      </c>
      <c r="B41" s="204"/>
      <c r="C41" s="203" t="str">
        <f>IF(C37="","",VLOOKUP(C37,変換!$B$31:$C$58,2,FALSE))</f>
        <v/>
      </c>
      <c r="D41" s="203" t="str">
        <f>IF(D37="","",VLOOKUP(D37,変換!$B$31:$C$58,2,FALSE))</f>
        <v/>
      </c>
      <c r="E41" s="203" t="str">
        <f>IF(E37="","",VLOOKUP(E37,変換!$B$31:$C$58,2,FALSE))</f>
        <v/>
      </c>
      <c r="F41" s="203" t="str">
        <f>IF(F37="","",VLOOKUP(F37,変換!$B$31:$C$58,2,FALSE))</f>
        <v/>
      </c>
      <c r="G41" s="203" t="str">
        <f>IF(G37="","",VLOOKUP(G37,変換!$B$31:$C$58,2,FALSE))</f>
        <v/>
      </c>
      <c r="H41" s="203" t="str">
        <f>IF(H37="","",VLOOKUP(H37,変換!$B$31:$C$58,2,FALSE))</f>
        <v/>
      </c>
      <c r="I41" s="203" t="str">
        <f>IF(I37="","",VLOOKUP(I37,変換!$B$31:$C$58,2,FALSE))</f>
        <v/>
      </c>
      <c r="J41" s="203" t="str">
        <f>IF(J37="","",VLOOKUP(J37,変換!$B$31:$C$58,2,FALSE))</f>
        <v/>
      </c>
      <c r="K41" s="203" t="str">
        <f>IF(K37="","",VLOOKUP(K37,変換!$B$31:$C$58,2,FALSE))</f>
        <v/>
      </c>
      <c r="L41" s="203" t="str">
        <f>IF(L37="","",VLOOKUP(L37,変換!$B$31:$C$58,2,FALSE))</f>
        <v/>
      </c>
      <c r="M41" s="203" t="str">
        <f>IF(M37="","",VLOOKUP(M37,変換!$B$31:$C$58,2,FALSE))</f>
        <v/>
      </c>
      <c r="N41" s="203" t="str">
        <f>IF(N37="","",VLOOKUP(N37,変換!$B$31:$C$58,2,FALSE))</f>
        <v/>
      </c>
      <c r="O41" s="203" t="str">
        <f>IF(O37="","",VLOOKUP(O37,変換!$B$31:$C$58,2,FALSE))</f>
        <v/>
      </c>
      <c r="P41" s="203" t="str">
        <f>IF(P37="","",VLOOKUP(P37,変換!$B$31:$C$58,2,FALSE))</f>
        <v/>
      </c>
      <c r="Q41" s="203" t="str">
        <f>IF(Q37="","",VLOOKUP(Q37,変換!$B$31:$C$58,2,FALSE))</f>
        <v/>
      </c>
      <c r="R41" s="203" t="str">
        <f>IF(R37="","",VLOOKUP(R37,変換!$B$31:$C$58,2,FALSE))</f>
        <v/>
      </c>
      <c r="S41" s="203" t="str">
        <f>IF(S37="","",VLOOKUP(S37,変換!$B$31:$C$58,2,FALSE))</f>
        <v/>
      </c>
      <c r="T41" s="203" t="str">
        <f>IF(T37="","",VLOOKUP(T37,変換!$B$31:$C$58,2,FALSE))</f>
        <v/>
      </c>
      <c r="U41" s="203" t="str">
        <f>IF(U37="","",VLOOKUP(U37,変換!$B$31:$C$58,2,FALSE))</f>
        <v/>
      </c>
      <c r="V41" s="203" t="str">
        <f>IF(V37="","",VLOOKUP(V37,変換!$B$31:$C$58,2,FALSE))</f>
        <v/>
      </c>
      <c r="W41" s="203" t="str">
        <f>IF(W37="","",VLOOKUP(W37,変換!$B$31:$C$58,2,FALSE))</f>
        <v/>
      </c>
      <c r="X41" s="203" t="str">
        <f>IF(X37="","",VLOOKUP(X37,変換!$B$31:$C$58,2,FALSE))</f>
        <v/>
      </c>
      <c r="Y41" s="203" t="str">
        <f>IF(Y37="","",VLOOKUP(Y37,変換!$B$31:$C$58,2,FALSE))</f>
        <v/>
      </c>
      <c r="Z41" s="203" t="str">
        <f>IF(Z37="","",VLOOKUP(Z37,変換!$B$31:$C$58,2,FALSE))</f>
        <v/>
      </c>
      <c r="AA41" s="203" t="str">
        <f>IF(AA37="","",VLOOKUP(AA37,変換!$B$31:$C$58,2,FALSE))</f>
        <v/>
      </c>
      <c r="AB41" s="203" t="str">
        <f>IF(AB37="","",VLOOKUP(AB37,変換!$B$31:$C$58,2,FALSE))</f>
        <v/>
      </c>
      <c r="AC41" s="203" t="str">
        <f>IF(AC37="","",VLOOKUP(AC37,変換!$B$31:$C$58,2,FALSE))</f>
        <v/>
      </c>
      <c r="AD41" s="203" t="str">
        <f>IF(AD37="","",VLOOKUP(AD37,変換!$B$31:$C$58,2,FALSE))</f>
        <v/>
      </c>
      <c r="AE41" s="203" t="str">
        <f>IF(AE37="","",VLOOKUP(AE37,変換!$B$31:$C$58,2,FALSE))</f>
        <v/>
      </c>
      <c r="AF41" s="203" t="str">
        <f>IF(AF37="","",VLOOKUP(AF37,変換!$B$31:$C$58,2,FALSE))</f>
        <v/>
      </c>
      <c r="AG41" s="20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01" t="s">
        <v>363</v>
      </c>
      <c r="B30" s="301"/>
      <c r="C30" s="30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2021-04-27T10:06:28Z</cp:lastPrinted>
  <dcterms:created xsi:type="dcterms:W3CDTF">2020-11-06T01:25:08Z</dcterms:created>
  <dcterms:modified xsi:type="dcterms:W3CDTF">2023-05-25T02:55:40Z</dcterms:modified>
</cp:coreProperties>
</file>