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20" windowHeight="8850" activeTab="2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<sst xmlns="http://schemas.openxmlformats.org/spreadsheetml/2006/main" count="377" uniqueCount="260">
  <si>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</si>
  <si>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</si>
  <si>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</si>
  <si>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</si>
  <si>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</si>
  <si>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</si>
  <si>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</si>
  <si>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</si>
  <si>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</si>
  <si>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</si>
  <si>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</si>
  <si>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</si>
  <si>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</si>
  <si>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</si>
  <si>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</si>
  <si>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</si>
  <si>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</si>
  <si>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</si>
  <si>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</si>
  <si>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</si>
  <si>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</si>
  <si>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</si>
  <si>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</si>
  <si>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</si>
  <si>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</si>
  <si>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</si>
  <si>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</si>
  <si>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</si>
  <si>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</si>
  <si>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</si>
  <si>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</si>
  <si>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</si>
  <si>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</si>
  <si>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</si>
  <si>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</si>
  <si>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</si>
  <si>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</si>
  <si>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</si>
  <si>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</si>
  <si>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</si>
  <si>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</si>
  <si>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</si>
  <si>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</si>
  <si>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</si>
  <si>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</si>
  <si>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</si>
  <si>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</si>
  <si>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</si>
  <si>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</si>
  <si>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</si>
  <si>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</si>
  <si>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</si>
  <si>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</si>
  <si>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</si>
  <si>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</si>
  <si>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</si>
  <si>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</si>
  <si>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</si>
  <si>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</si>
  <si>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</si>
  <si>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</si>
  <si>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</si>
  <si>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</si>
  <si>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</si>
  <si>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</si>
  <si>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</si>
  <si>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</si>
  <si>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</si>
  <si>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</si>
  <si>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</si>
  <si>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</si>
  <si>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</si>
  <si>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</si>
  <si>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</si>
  <si>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</si>
  <si>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</si>
  <si>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</si>
  <si>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</si>
  <si>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</si>
  <si>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</si>
  <si>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</si>
  <si>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</si>
  <si>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</si>
  <si>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</si>
  <si>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</si>
  <si>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</si>
  <si>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</si>
  <si>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</si>
  <si>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</si>
  <si>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</si>
  <si>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</si>
  <si>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</si>
  <si>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</si>
  <si>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</si>
  <si>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</si>
  <si>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</si>
  <si>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</si>
  <si>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</si>
  <si>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</si>
  <si>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</si>
  <si>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</si>
  <si>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</si>
  <si>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</si>
  <si>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</si>
  <si>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</si>
  <si>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</si>
  <si>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</si>
  <si>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</si>
  <si>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</si>
  <si>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</si>
  <si>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</si>
  <si>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</si>
  <si>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</si>
  <si>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</si>
  <si>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</si>
  <si>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</si>
  <si>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</si>
  <si>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</si>
  <si>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</si>
  <si>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</si>
  <si>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</si>
  <si>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</si>
  <si>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</si>
  <si>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</si>
  <si>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</si>
  <si>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</si>
  <si>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</si>
  <si>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</si>
  <si>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</si>
  <si>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</si>
  <si>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</si>
  <si>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</si>
  <si>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</si>
  <si>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</si>
  <si>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</si>
  <si>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</si>
  <si>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</si>
  <si>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</si>
  <si>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</si>
  <si>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</si>
  <si>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</si>
  <si>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</si>
  <si>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</si>
  <si>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</si>
  <si>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</si>
  <si>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</si>
  <si>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</si>
  <si>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</si>
  <si>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</si>
  <si>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</si>
  <si>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</si>
  <si>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</si>
  <si>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</si>
  <si>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</si>
  <si>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</si>
  <si>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</si>
  <si>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</si>
  <si>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</si>
  <si>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</si>
  <si>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</si>
  <si>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</si>
  <si>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</si>
  <si>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</si>
  <si>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</si>
  <si>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</si>
  <si>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</si>
  <si>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</si>
  <si>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</si>
  <si>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</si>
  <si>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</si>
  <si>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</si>
  <si>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</si>
  <si>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</si>
  <si>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</si>
  <si>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</si>
  <si>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</si>
  <si>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</si>
  <si>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</si>
  <si>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</si>
  <si>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</si>
  <si>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24:00</t>
  </si>
  <si>
    <t>24:10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</si>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</sst>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.5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sz val="11.5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63"/>
      <name val="ＭＳ Ｐゴシック"/>
      <family val="3"/>
    </font>
    <font>
      <b/>
      <sz val="12"/>
      <color indexed="11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2" fillId="0" borderId="0" xfId="21" applyFont="1">
      <alignment/>
      <protection/>
    </xf>
    <xf numFmtId="202" fontId="12" fillId="0" borderId="0" xfId="21" applyNumberFormat="1" applyFont="1">
      <alignment/>
      <protection/>
    </xf>
    <xf numFmtId="20" fontId="12" fillId="0" borderId="0" xfId="21" applyNumberFormat="1" applyFont="1" applyFill="1">
      <alignment/>
      <protection/>
    </xf>
    <xf numFmtId="202" fontId="12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207" fontId="12" fillId="2" borderId="0" xfId="21" applyNumberFormat="1" applyFont="1" applyFill="1" applyAlignment="1">
      <alignment horizontal="center" wrapText="1"/>
      <protection/>
    </xf>
    <xf numFmtId="207" fontId="12" fillId="2" borderId="0" xfId="21" applyNumberFormat="1" applyFont="1" applyFill="1">
      <alignment/>
      <protection/>
    </xf>
    <xf numFmtId="207" fontId="12" fillId="0" borderId="0" xfId="21" applyNumberFormat="1" applyFont="1" applyFill="1" applyAlignment="1">
      <alignment horizontal="center"/>
      <protection/>
    </xf>
    <xf numFmtId="202" fontId="12" fillId="0" borderId="0" xfId="21" applyNumberFormat="1" applyFont="1" applyFill="1" applyAlignment="1">
      <alignment horizontal="right"/>
      <protection/>
    </xf>
    <xf numFmtId="207" fontId="12" fillId="0" borderId="0" xfId="21" applyNumberFormat="1" applyFont="1" applyFill="1">
      <alignment/>
      <protection/>
    </xf>
    <xf numFmtId="46" fontId="12" fillId="0" borderId="0" xfId="21" applyNumberFormat="1" applyFont="1" applyFill="1" applyAlignment="1" quotePrefix="1">
      <alignment horizontal="right"/>
      <protection/>
    </xf>
    <xf numFmtId="207" fontId="12" fillId="0" borderId="1" xfId="21" applyNumberFormat="1" applyFont="1" applyFill="1" applyBorder="1">
      <alignment/>
      <protection/>
    </xf>
    <xf numFmtId="207" fontId="12" fillId="0" borderId="2" xfId="21" applyNumberFormat="1" applyFont="1" applyFill="1" applyBorder="1" applyAlignment="1">
      <alignment horizontal="center"/>
      <protection/>
    </xf>
    <xf numFmtId="207" fontId="12" fillId="0" borderId="2" xfId="21" applyNumberFormat="1" applyFont="1" applyFill="1" applyBorder="1" applyAlignment="1">
      <alignment horizontal="center" wrapText="1"/>
      <protection/>
    </xf>
    <xf numFmtId="202" fontId="12" fillId="0" borderId="3" xfId="21" applyNumberFormat="1" applyFont="1" applyFill="1" applyBorder="1" applyAlignment="1">
      <alignment horizontal="right"/>
      <protection/>
    </xf>
    <xf numFmtId="207" fontId="12" fillId="0" borderId="3" xfId="21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wrapText="1"/>
      <protection/>
    </xf>
    <xf numFmtId="207" fontId="12" fillId="0" borderId="0" xfId="21" applyNumberFormat="1" applyFont="1" applyFill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207" fontId="12" fillId="0" borderId="0" xfId="21" applyNumberFormat="1" applyFont="1" applyAlignment="1">
      <alignment horizontal="center" wrapText="1"/>
      <protection/>
    </xf>
    <xf numFmtId="0" fontId="19" fillId="0" borderId="4" xfId="21" applyFont="1" applyFill="1" applyBorder="1" applyAlignment="1">
      <alignment wrapText="1"/>
      <protection/>
    </xf>
    <xf numFmtId="207" fontId="19" fillId="0" borderId="0" xfId="21" applyNumberFormat="1" applyFont="1" applyFill="1" applyBorder="1" applyAlignment="1">
      <alignment horizontal="center" vertical="center"/>
      <protection/>
    </xf>
    <xf numFmtId="207" fontId="19" fillId="0" borderId="0" xfId="21" applyNumberFormat="1" applyFont="1" applyFill="1" applyBorder="1" applyAlignment="1">
      <alignment horizontal="center" vertical="center" wrapText="1"/>
      <protection/>
    </xf>
    <xf numFmtId="202" fontId="19" fillId="0" borderId="0" xfId="21" applyNumberFormat="1" applyFont="1" applyFill="1" applyBorder="1" applyAlignment="1">
      <alignment horizontal="center" vertical="center"/>
      <protection/>
    </xf>
    <xf numFmtId="207" fontId="12" fillId="0" borderId="5" xfId="21" applyNumberFormat="1" applyFont="1" applyFill="1" applyBorder="1">
      <alignment/>
      <protection/>
    </xf>
    <xf numFmtId="207" fontId="12" fillId="3" borderId="0" xfId="21" applyNumberFormat="1" applyFont="1" applyFill="1" applyAlignment="1">
      <alignment horizontal="center" wrapText="1"/>
      <protection/>
    </xf>
    <xf numFmtId="207" fontId="12" fillId="3" borderId="0" xfId="21" applyNumberFormat="1" applyFont="1" applyFill="1">
      <alignment/>
      <protection/>
    </xf>
    <xf numFmtId="202" fontId="12" fillId="3" borderId="0" xfId="21" applyNumberFormat="1" applyFont="1" applyFill="1" applyAlignment="1">
      <alignment horizontal="center"/>
      <protection/>
    </xf>
    <xf numFmtId="202" fontId="12" fillId="3" borderId="0" xfId="21" applyNumberFormat="1" applyFont="1" applyFill="1" applyAlignment="1">
      <alignment horizontal="right"/>
      <protection/>
    </xf>
    <xf numFmtId="0" fontId="12" fillId="3" borderId="0" xfId="21" applyFont="1" applyFill="1" applyAlignment="1">
      <alignment horizontal="right"/>
      <protection/>
    </xf>
    <xf numFmtId="202" fontId="12" fillId="3" borderId="0" xfId="21" applyNumberFormat="1" applyFont="1" applyFill="1">
      <alignment/>
      <protection/>
    </xf>
    <xf numFmtId="0" fontId="12" fillId="0" borderId="0" xfId="23" applyFont="1">
      <alignment vertical="center"/>
      <protection/>
    </xf>
    <xf numFmtId="207" fontId="12" fillId="0" borderId="0" xfId="23" applyNumberFormat="1" applyFont="1">
      <alignment vertical="center"/>
      <protection/>
    </xf>
    <xf numFmtId="0" fontId="12" fillId="0" borderId="0" xfId="22" applyFont="1" applyFill="1">
      <alignment/>
      <protection/>
    </xf>
    <xf numFmtId="182" fontId="12" fillId="0" borderId="0" xfId="22" applyNumberFormat="1" applyFont="1" applyFill="1" applyAlignment="1">
      <alignment horizontal="center"/>
      <protection/>
    </xf>
    <xf numFmtId="209" fontId="12" fillId="0" borderId="0" xfId="22" applyNumberFormat="1" applyFont="1" applyFill="1" applyAlignment="1">
      <alignment horizontal="center"/>
      <protection/>
    </xf>
    <xf numFmtId="209" fontId="12" fillId="0" borderId="0" xfId="22" applyNumberFormat="1" applyFont="1" applyFill="1" applyAlignment="1">
      <alignment horizontal="right"/>
      <protection/>
    </xf>
    <xf numFmtId="209" fontId="12" fillId="0" borderId="0" xfId="22" applyNumberFormat="1" applyFont="1" applyFill="1">
      <alignment/>
      <protection/>
    </xf>
    <xf numFmtId="202" fontId="12" fillId="0" borderId="0" xfId="22" applyNumberFormat="1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20" fontId="12" fillId="0" borderId="0" xfId="22" applyNumberFormat="1" applyFont="1" applyFill="1">
      <alignment/>
      <protection/>
    </xf>
    <xf numFmtId="182" fontId="12" fillId="0" borderId="0" xfId="22" applyNumberFormat="1" applyFont="1" applyFill="1">
      <alignment/>
      <protection/>
    </xf>
    <xf numFmtId="46" fontId="12" fillId="0" borderId="0" xfId="22" applyNumberFormat="1" applyFont="1" applyFill="1" applyAlignment="1" quotePrefix="1">
      <alignment horizontal="right"/>
      <protection/>
    </xf>
    <xf numFmtId="209" fontId="12" fillId="0" borderId="0" xfId="22" applyNumberFormat="1" applyFont="1" applyFill="1" applyAlignment="1">
      <alignment horizontal="right" wrapText="1"/>
      <protection/>
    </xf>
    <xf numFmtId="0" fontId="0" fillId="0" borderId="6" xfId="23" applyBorder="1">
      <alignment vertical="center"/>
      <protection/>
    </xf>
    <xf numFmtId="0" fontId="12" fillId="0" borderId="7" xfId="22" applyFont="1" applyFill="1" applyBorder="1">
      <alignment/>
      <protection/>
    </xf>
    <xf numFmtId="0" fontId="12" fillId="0" borderId="8" xfId="22" applyFont="1" applyFill="1" applyBorder="1">
      <alignment/>
      <protection/>
    </xf>
    <xf numFmtId="0" fontId="12" fillId="0" borderId="9" xfId="22" applyFont="1" applyFill="1" applyBorder="1">
      <alignment/>
      <protection/>
    </xf>
    <xf numFmtId="0" fontId="12" fillId="0" borderId="10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11" xfId="22" applyFont="1" applyFill="1" applyBorder="1">
      <alignment/>
      <protection/>
    </xf>
    <xf numFmtId="0" fontId="12" fillId="0" borderId="10" xfId="22" applyFont="1" applyFill="1" applyBorder="1" applyAlignment="1">
      <alignment horizontal="center"/>
      <protection/>
    </xf>
    <xf numFmtId="0" fontId="12" fillId="0" borderId="12" xfId="22" applyFont="1" applyFill="1" applyBorder="1">
      <alignment/>
      <protection/>
    </xf>
    <xf numFmtId="0" fontId="12" fillId="0" borderId="5" xfId="22" applyFont="1" applyFill="1" applyBorder="1">
      <alignment/>
      <protection/>
    </xf>
    <xf numFmtId="0" fontId="12" fillId="0" borderId="13" xfId="22" applyFont="1" applyFill="1" applyBorder="1">
      <alignment/>
      <protection/>
    </xf>
    <xf numFmtId="210" fontId="12" fillId="2" borderId="0" xfId="21" applyNumberFormat="1" applyFont="1" applyFill="1">
      <alignment/>
      <protection/>
    </xf>
    <xf numFmtId="210" fontId="12" fillId="0" borderId="0" xfId="21" applyNumberFormat="1" applyFont="1" applyFill="1">
      <alignment/>
      <protection/>
    </xf>
    <xf numFmtId="209" fontId="12" fillId="0" borderId="0" xfId="2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4" borderId="0" xfId="0" applyFont="1" applyFill="1" applyAlignment="1" applyProtection="1">
      <alignment vertical="center" shrinkToFit="1"/>
      <protection/>
    </xf>
    <xf numFmtId="0" fontId="3" fillId="4" borderId="0" xfId="0" applyFont="1" applyFill="1" applyAlignment="1" applyProtection="1">
      <alignment horizontal="right" vertical="center" shrinkToFit="1"/>
      <protection/>
    </xf>
    <xf numFmtId="0" fontId="3" fillId="4" borderId="0" xfId="0" applyFont="1" applyFill="1" applyAlignment="1" applyProtection="1">
      <alignment horizontal="center" vertical="center" shrinkToFit="1"/>
      <protection/>
    </xf>
    <xf numFmtId="0" fontId="3" fillId="4" borderId="14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right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0" fontId="3" fillId="4" borderId="15" xfId="0" applyFont="1" applyFill="1" applyBorder="1" applyAlignment="1" applyProtection="1">
      <alignment horizontal="right" vertical="center" shrinkToFit="1"/>
      <protection/>
    </xf>
    <xf numFmtId="0" fontId="3" fillId="4" borderId="15" xfId="0" applyFont="1" applyFill="1" applyBorder="1" applyAlignment="1" applyProtection="1">
      <alignment horizontal="center" vertical="center" shrinkToFit="1"/>
      <protection/>
    </xf>
    <xf numFmtId="0" fontId="3" fillId="4" borderId="16" xfId="0" applyFont="1" applyFill="1" applyBorder="1" applyAlignment="1" applyProtection="1">
      <alignment horizontal="right" vertical="center" shrinkToFit="1"/>
      <protection/>
    </xf>
    <xf numFmtId="2" fontId="3" fillId="4" borderId="17" xfId="0" applyNumberFormat="1" applyFont="1" applyFill="1" applyBorder="1" applyAlignment="1" applyProtection="1">
      <alignment horizontal="center" vertical="center" shrinkToFit="1"/>
      <protection/>
    </xf>
    <xf numFmtId="2" fontId="3" fillId="4" borderId="18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right" vertical="center" shrinkToFit="1"/>
      <protection/>
    </xf>
    <xf numFmtId="2" fontId="3" fillId="4" borderId="1" xfId="0" applyNumberFormat="1" applyFont="1" applyFill="1" applyBorder="1" applyAlignment="1" applyProtection="1">
      <alignment horizontal="center" vertical="center" shrinkToFit="1"/>
      <protection/>
    </xf>
    <xf numFmtId="2" fontId="3" fillId="4" borderId="20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right" vertical="center" shrinkToFit="1"/>
      <protection/>
    </xf>
    <xf numFmtId="2" fontId="3" fillId="4" borderId="15" xfId="0" applyNumberFormat="1" applyFont="1" applyFill="1" applyBorder="1" applyAlignment="1" applyProtection="1">
      <alignment horizontal="center" vertical="center" shrinkToFit="1"/>
      <protection/>
    </xf>
    <xf numFmtId="2" fontId="3" fillId="4" borderId="22" xfId="0" applyNumberFormat="1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right" vertical="center" shrinkToFit="1"/>
      <protection/>
    </xf>
    <xf numFmtId="2" fontId="3" fillId="4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4" borderId="0" xfId="0" applyFont="1" applyFill="1" applyBorder="1" applyAlignment="1" applyProtection="1">
      <alignment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vertical="center" wrapText="1" shrinkToFit="1"/>
      <protection/>
    </xf>
    <xf numFmtId="0" fontId="3" fillId="0" borderId="28" xfId="0" applyFont="1" applyBorder="1" applyAlignment="1" applyProtection="1">
      <alignment vertical="center" shrinkToFit="1"/>
      <protection/>
    </xf>
    <xf numFmtId="0" fontId="3" fillId="0" borderId="3" xfId="0" applyFont="1" applyBorder="1" applyAlignment="1" applyProtection="1">
      <alignment vertical="center" shrinkToFit="1"/>
      <protection/>
    </xf>
    <xf numFmtId="0" fontId="3" fillId="0" borderId="1" xfId="0" applyFont="1" applyBorder="1" applyAlignment="1" applyProtection="1">
      <alignment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3" fillId="4" borderId="10" xfId="0" applyFont="1" applyFill="1" applyBorder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3" fillId="4" borderId="11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vertical="center" shrinkToFit="1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right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35" fillId="2" borderId="29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4" borderId="29" xfId="0" applyFont="1" applyFill="1" applyBorder="1" applyAlignment="1" applyProtection="1">
      <alignment horizontal="center" vertical="center" shrinkToFit="1"/>
      <protection/>
    </xf>
    <xf numFmtId="0" fontId="31" fillId="5" borderId="1" xfId="0" applyFont="1" applyFill="1" applyBorder="1" applyAlignment="1" applyProtection="1">
      <alignment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4" borderId="1" xfId="0" applyFont="1" applyFill="1" applyBorder="1" applyAlignment="1" applyProtection="1" quotePrefix="1">
      <alignment horizontal="center" vertical="center" shrinkToFit="1"/>
      <protection/>
    </xf>
    <xf numFmtId="0" fontId="5" fillId="0" borderId="2" xfId="0" applyFont="1" applyBorder="1" applyAlignment="1" applyProtection="1">
      <alignment vertical="center"/>
      <protection/>
    </xf>
    <xf numFmtId="0" fontId="36" fillId="0" borderId="1" xfId="0" applyFont="1" applyBorder="1" applyAlignment="1" applyProtection="1">
      <alignment vertical="center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0" fontId="28" fillId="0" borderId="29" xfId="0" applyFont="1" applyBorder="1" applyAlignment="1" applyProtection="1">
      <alignment horizontal="left" vertical="center"/>
      <protection/>
    </xf>
    <xf numFmtId="0" fontId="3" fillId="4" borderId="34" xfId="0" applyFont="1" applyFill="1" applyBorder="1" applyAlignment="1" applyProtection="1">
      <alignment horizontal="right" vertical="center" shrinkToFit="1"/>
      <protection/>
    </xf>
    <xf numFmtId="0" fontId="3" fillId="4" borderId="34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vertical="center" shrinkToFit="1"/>
      <protection/>
    </xf>
    <xf numFmtId="2" fontId="3" fillId="4" borderId="35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" fontId="0" fillId="0" borderId="31" xfId="0" applyNumberFormat="1" applyFont="1" applyFill="1" applyBorder="1" applyAlignment="1" applyProtection="1">
      <alignment horizontal="center" vertical="center" shrinkToFit="1"/>
      <protection/>
    </xf>
    <xf numFmtId="2" fontId="3" fillId="4" borderId="29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Fill="1" applyBorder="1" applyAlignment="1" applyProtection="1">
      <alignment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2" fontId="3" fillId="4" borderId="36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right" vertical="center" shrinkToFit="1"/>
      <protection/>
    </xf>
    <xf numFmtId="0" fontId="31" fillId="2" borderId="1" xfId="0" applyFont="1" applyFill="1" applyBorder="1" applyAlignment="1" applyProtection="1">
      <alignment horizontal="left" vertical="center" shrinkToFit="1"/>
      <protection/>
    </xf>
    <xf numFmtId="0" fontId="0" fillId="4" borderId="0" xfId="0" applyFill="1" applyBorder="1" applyAlignment="1" applyProtection="1">
      <alignment vertical="center" shrinkToFit="1"/>
      <protection/>
    </xf>
    <xf numFmtId="0" fontId="3" fillId="0" borderId="1" xfId="0" applyFont="1" applyFill="1" applyBorder="1" applyAlignment="1" applyProtection="1">
      <alignment horizontal="left" vertical="center" shrinkToFit="1"/>
      <protection/>
    </xf>
    <xf numFmtId="2" fontId="3" fillId="4" borderId="26" xfId="0" applyNumberFormat="1" applyFont="1" applyFill="1" applyBorder="1" applyAlignment="1" applyProtection="1">
      <alignment horizontal="center" vertical="center" shrinkToFit="1"/>
      <protection/>
    </xf>
    <xf numFmtId="2" fontId="3" fillId="4" borderId="10" xfId="0" applyNumberFormat="1" applyFont="1" applyFill="1" applyBorder="1" applyAlignment="1" applyProtection="1">
      <alignment horizontal="center" vertical="center" shrinkToFit="1"/>
      <protection/>
    </xf>
    <xf numFmtId="2" fontId="3" fillId="4" borderId="14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left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6" fillId="0" borderId="1" xfId="0" applyFont="1" applyBorder="1" applyAlignment="1" applyProtection="1">
      <alignment vertical="center" wrapText="1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Border="1" applyAlignment="1" applyProtection="1">
      <alignment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right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11" fillId="0" borderId="39" xfId="0" applyFont="1" applyBorder="1" applyAlignment="1" applyProtection="1">
      <alignment horizontal="left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27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right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vertical="center" shrinkToFit="1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left" vertical="center"/>
      <protection/>
    </xf>
    <xf numFmtId="208" fontId="0" fillId="0" borderId="48" xfId="0" applyNumberFormat="1" applyFont="1" applyFill="1" applyBorder="1" applyAlignment="1" applyProtection="1">
      <alignment horizontal="right" vertical="center"/>
      <protection/>
    </xf>
    <xf numFmtId="208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177" fontId="3" fillId="4" borderId="0" xfId="0" applyNumberFormat="1" applyFont="1" applyFill="1" applyBorder="1" applyAlignment="1" applyProtection="1">
      <alignment horizontal="center" vertical="center"/>
      <protection/>
    </xf>
    <xf numFmtId="2" fontId="3" fillId="4" borderId="0" xfId="0" applyNumberFormat="1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181" fontId="3" fillId="4" borderId="0" xfId="0" applyNumberFormat="1" applyFont="1" applyFill="1" applyBorder="1" applyAlignment="1" applyProtection="1">
      <alignment horizontal="left" vertical="center"/>
      <protection/>
    </xf>
    <xf numFmtId="179" fontId="3" fillId="4" borderId="0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 wrapText="1" shrinkToFit="1"/>
      <protection/>
    </xf>
    <xf numFmtId="0" fontId="3" fillId="4" borderId="0" xfId="0" applyFont="1" applyFill="1" applyAlignment="1" applyProtection="1">
      <alignment horizontal="righ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27" fillId="2" borderId="29" xfId="0" applyFont="1" applyFill="1" applyBorder="1" applyAlignment="1" applyProtection="1" quotePrefix="1">
      <alignment horizontal="center" vertical="center" shrinkToFit="1"/>
      <protection locked="0"/>
    </xf>
    <xf numFmtId="0" fontId="27" fillId="2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178" fontId="0" fillId="0" borderId="37" xfId="0" applyNumberFormat="1" applyFont="1" applyFill="1" applyBorder="1" applyAlignment="1" applyProtection="1">
      <alignment horizontal="center" vertical="center" shrinkToFit="1"/>
      <protection/>
    </xf>
    <xf numFmtId="178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7" xfId="0" applyNumberFormat="1" applyFont="1" applyFill="1" applyBorder="1" applyAlignment="1" applyProtection="1">
      <alignment horizontal="center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3" fillId="4" borderId="53" xfId="0" applyFont="1" applyFill="1" applyBorder="1" applyAlignment="1" applyProtection="1">
      <alignment horizontal="center" vertical="center" shrinkToFit="1"/>
      <protection/>
    </xf>
    <xf numFmtId="0" fontId="3" fillId="4" borderId="54" xfId="0" applyFont="1" applyFill="1" applyBorder="1" applyAlignment="1" applyProtection="1">
      <alignment horizontal="center" vertical="center" shrinkToFit="1"/>
      <protection/>
    </xf>
    <xf numFmtId="0" fontId="3" fillId="4" borderId="55" xfId="0" applyFont="1" applyFill="1" applyBorder="1" applyAlignment="1" applyProtection="1">
      <alignment horizontal="center" vertical="center" shrinkToFit="1"/>
      <protection/>
    </xf>
    <xf numFmtId="2" fontId="3" fillId="2" borderId="35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56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2" fontId="42" fillId="5" borderId="37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/>
    </xf>
    <xf numFmtId="177" fontId="0" fillId="0" borderId="58" xfId="0" applyNumberFormat="1" applyFont="1" applyFill="1" applyBorder="1" applyAlignment="1" applyProtection="1">
      <alignment horizontal="center" vertical="center" shrinkToFit="1"/>
      <protection/>
    </xf>
    <xf numFmtId="177" fontId="0" fillId="0" borderId="59" xfId="0" applyNumberFormat="1" applyFont="1" applyFill="1" applyBorder="1" applyAlignment="1" applyProtection="1">
      <alignment horizontal="center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209" fontId="12" fillId="0" borderId="34" xfId="22" applyNumberFormat="1" applyFont="1" applyFill="1" applyBorder="1" applyAlignment="1">
      <alignment horizontal="center"/>
      <protection/>
    </xf>
    <xf numFmtId="209" fontId="12" fillId="0" borderId="14" xfId="22" applyNumberFormat="1" applyFont="1" applyFill="1" applyBorder="1" applyAlignment="1">
      <alignment horizont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6" borderId="34" xfId="0" applyFont="1" applyFill="1" applyBorder="1" applyAlignment="1" applyProtection="1">
      <alignment horizontal="center" vertical="center"/>
      <protection/>
    </xf>
    <xf numFmtId="0" fontId="0" fillId="6" borderId="14" xfId="0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27" fillId="2" borderId="2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/>
    </xf>
    <xf numFmtId="177" fontId="0" fillId="0" borderId="37" xfId="0" applyNumberFormat="1" applyFont="1" applyFill="1" applyBorder="1" applyAlignment="1" applyProtection="1">
      <alignment horizontal="center" vertical="center" shrinkToFit="1"/>
      <protection/>
    </xf>
    <xf numFmtId="177" fontId="0" fillId="0" borderId="30" xfId="0" applyNumberFormat="1" applyFont="1" applyFill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181" fontId="30" fillId="6" borderId="29" xfId="0" applyNumberFormat="1" applyFont="1" applyFill="1" applyBorder="1" applyAlignment="1" applyProtection="1">
      <alignment horizontal="center" vertical="center" shrinkToFit="1"/>
      <protection/>
    </xf>
    <xf numFmtId="181" fontId="30" fillId="6" borderId="2" xfId="0" applyNumberFormat="1" applyFont="1" applyFill="1" applyBorder="1" applyAlignment="1" applyProtection="1">
      <alignment horizontal="center" vertical="center" shrinkToFit="1"/>
      <protection/>
    </xf>
    <xf numFmtId="181" fontId="30" fillId="6" borderId="3" xfId="0" applyNumberFormat="1" applyFont="1" applyFill="1" applyBorder="1" applyAlignment="1" applyProtection="1">
      <alignment horizontal="center" vertical="center" shrinkToFit="1"/>
      <protection/>
    </xf>
    <xf numFmtId="216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2" fontId="3" fillId="4" borderId="1" xfId="0" applyNumberFormat="1" applyFont="1" applyFill="1" applyBorder="1" applyAlignment="1" applyProtection="1">
      <alignment horizontal="center" vertical="center" shrinkToFit="1"/>
      <protection/>
    </xf>
    <xf numFmtId="2" fontId="3" fillId="4" borderId="15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0" fontId="3" fillId="4" borderId="34" xfId="0" applyFont="1" applyFill="1" applyBorder="1" applyAlignment="1" applyProtection="1">
      <alignment horizontal="center" vertical="center" shrinkToFit="1"/>
      <protection/>
    </xf>
    <xf numFmtId="2" fontId="3" fillId="4" borderId="17" xfId="0" applyNumberFormat="1" applyFont="1" applyFill="1" applyBorder="1" applyAlignment="1" applyProtection="1">
      <alignment horizontal="center" vertical="center" shrinkToFit="1"/>
      <protection/>
    </xf>
    <xf numFmtId="0" fontId="3" fillId="4" borderId="14" xfId="0" applyFont="1" applyFill="1" applyBorder="1" applyAlignment="1" applyProtection="1">
      <alignment horizontal="center" vertical="center" shrinkToFit="1"/>
      <protection/>
    </xf>
    <xf numFmtId="0" fontId="3" fillId="4" borderId="29" xfId="0" applyFont="1" applyFill="1" applyBorder="1" applyAlignment="1" applyProtection="1">
      <alignment horizontal="center" vertical="center" shrinkToFit="1"/>
      <protection/>
    </xf>
    <xf numFmtId="0" fontId="3" fillId="4" borderId="3" xfId="0" applyFont="1" applyFill="1" applyBorder="1" applyAlignment="1" applyProtection="1">
      <alignment horizontal="center" vertical="center" shrinkToFit="1"/>
      <protection/>
    </xf>
    <xf numFmtId="0" fontId="3" fillId="4" borderId="67" xfId="0" applyFont="1" applyFill="1" applyBorder="1" applyAlignment="1" applyProtection="1">
      <alignment horizontal="center" vertical="center" shrinkToFit="1"/>
      <protection/>
    </xf>
    <xf numFmtId="0" fontId="3" fillId="4" borderId="68" xfId="0" applyFont="1" applyFill="1" applyBorder="1" applyAlignment="1" applyProtection="1">
      <alignment horizontal="center" vertical="center" shrinkToFit="1"/>
      <protection/>
    </xf>
    <xf numFmtId="0" fontId="3" fillId="4" borderId="69" xfId="0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40" fontId="3" fillId="0" borderId="0" xfId="17" applyNumberFormat="1" applyFont="1" applyFill="1" applyBorder="1" applyAlignment="1" applyProtection="1">
      <alignment horizontal="center" vertical="center" shrinkToFit="1"/>
      <protection/>
    </xf>
    <xf numFmtId="187" fontId="3" fillId="0" borderId="0" xfId="17" applyNumberFormat="1" applyFont="1" applyFill="1" applyBorder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0" fontId="7" fillId="0" borderId="0" xfId="17" applyNumberFormat="1" applyFont="1" applyFill="1" applyBorder="1" applyAlignment="1" applyProtection="1">
      <alignment horizontal="center" vertical="center" shrinkToFit="1"/>
      <protection/>
    </xf>
    <xf numFmtId="181" fontId="30" fillId="2" borderId="29" xfId="0" applyNumberFormat="1" applyFont="1" applyFill="1" applyBorder="1" applyAlignment="1" applyProtection="1">
      <alignment horizontal="center" vertical="center" shrinkToFit="1"/>
      <protection/>
    </xf>
    <xf numFmtId="181" fontId="30" fillId="2" borderId="2" xfId="0" applyNumberFormat="1" applyFont="1" applyFill="1" applyBorder="1" applyAlignment="1" applyProtection="1">
      <alignment horizontal="center" vertical="center" shrinkToFit="1"/>
      <protection/>
    </xf>
    <xf numFmtId="181" fontId="30" fillId="2" borderId="3" xfId="0" applyNumberFormat="1" applyFont="1" applyFill="1" applyBorder="1" applyAlignment="1" applyProtection="1">
      <alignment horizontal="center" vertical="center" shrinkToFit="1"/>
      <protection/>
    </xf>
    <xf numFmtId="181" fontId="7" fillId="0" borderId="29" xfId="0" applyNumberFormat="1" applyFont="1" applyFill="1" applyBorder="1" applyAlignment="1" applyProtection="1">
      <alignment horizontal="center" vertical="center" shrinkToFit="1"/>
      <protection/>
    </xf>
    <xf numFmtId="181" fontId="7" fillId="0" borderId="2" xfId="0" applyNumberFormat="1" applyFont="1" applyFill="1" applyBorder="1" applyAlignment="1" applyProtection="1">
      <alignment horizontal="center" vertical="center" shrinkToFit="1"/>
      <protection/>
    </xf>
    <xf numFmtId="181" fontId="7" fillId="0" borderId="3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17" applyNumberFormat="1" applyFont="1" applyFill="1" applyBorder="1" applyAlignment="1" applyProtection="1">
      <alignment horizontal="center" vertical="center" shrinkToFit="1"/>
      <protection/>
    </xf>
    <xf numFmtId="0" fontId="3" fillId="4" borderId="12" xfId="0" applyFont="1" applyFill="1" applyBorder="1" applyAlignment="1" applyProtection="1">
      <alignment horizontal="center" vertical="center" shrinkToFit="1"/>
      <protection/>
    </xf>
    <xf numFmtId="0" fontId="3" fillId="4" borderId="5" xfId="0" applyFont="1" applyFill="1" applyBorder="1" applyAlignment="1" applyProtection="1">
      <alignment horizontal="center" vertical="center" shrinkToFit="1"/>
      <protection/>
    </xf>
    <xf numFmtId="0" fontId="3" fillId="4" borderId="13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0" borderId="70" xfId="0" applyFont="1" applyBorder="1" applyAlignment="1" applyProtection="1">
      <alignment horizontal="center" vertical="center" wrapText="1" shrinkToFit="1"/>
      <protection/>
    </xf>
    <xf numFmtId="2" fontId="46" fillId="7" borderId="71" xfId="0" applyNumberFormat="1" applyFont="1" applyFill="1" applyBorder="1" applyAlignment="1" applyProtection="1">
      <alignment horizontal="center" vertical="center" shrinkToFit="1"/>
      <protection locked="0"/>
    </xf>
    <xf numFmtId="2" fontId="46" fillId="7" borderId="59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7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72" xfId="0" applyNumberFormat="1" applyFont="1" applyFill="1" applyBorder="1" applyAlignment="1" applyProtection="1">
      <alignment horizontal="center" vertical="center" shrinkToFit="1"/>
      <protection locked="0"/>
    </xf>
    <xf numFmtId="181" fontId="30" fillId="5" borderId="29" xfId="0" applyNumberFormat="1" applyFont="1" applyFill="1" applyBorder="1" applyAlignment="1" applyProtection="1">
      <alignment horizontal="center" vertical="center" shrinkToFit="1"/>
      <protection/>
    </xf>
    <xf numFmtId="181" fontId="30" fillId="5" borderId="2" xfId="0" applyNumberFormat="1" applyFont="1" applyFill="1" applyBorder="1" applyAlignment="1" applyProtection="1">
      <alignment horizontal="center" vertical="center" shrinkToFit="1"/>
      <protection/>
    </xf>
    <xf numFmtId="181" fontId="30" fillId="5" borderId="3" xfId="0" applyNumberFormat="1" applyFont="1" applyFill="1" applyBorder="1" applyAlignment="1" applyProtection="1">
      <alignment horizontal="center" vertical="center" shrinkToFit="1"/>
      <protection/>
    </xf>
    <xf numFmtId="181" fontId="30" fillId="8" borderId="29" xfId="0" applyNumberFormat="1" applyFont="1" applyFill="1" applyBorder="1" applyAlignment="1" applyProtection="1">
      <alignment horizontal="center" vertical="center" shrinkToFit="1"/>
      <protection/>
    </xf>
    <xf numFmtId="181" fontId="30" fillId="8" borderId="2" xfId="0" applyNumberFormat="1" applyFont="1" applyFill="1" applyBorder="1" applyAlignment="1" applyProtection="1">
      <alignment horizontal="center" vertical="center" shrinkToFit="1"/>
      <protection/>
    </xf>
    <xf numFmtId="181" fontId="30" fillId="8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0" fillId="0" borderId="37" xfId="0" applyNumberFormat="1" applyFont="1" applyFill="1" applyBorder="1" applyAlignment="1" applyProtection="1">
      <alignment horizontal="center" vertical="center" shrinkToFit="1"/>
      <protection/>
    </xf>
    <xf numFmtId="177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73" xfId="0" applyNumberFormat="1" applyFont="1" applyFill="1" applyBorder="1" applyAlignment="1" applyProtection="1">
      <alignment horizontal="center" vertical="center" shrinkToFit="1"/>
      <protection/>
    </xf>
    <xf numFmtId="2" fontId="0" fillId="0" borderId="74" xfId="0" applyNumberFormat="1" applyFont="1" applyFill="1" applyBorder="1" applyAlignment="1" applyProtection="1">
      <alignment horizontal="center" vertical="center" shrinkToFit="1"/>
      <protection/>
    </xf>
    <xf numFmtId="2" fontId="0" fillId="0" borderId="37" xfId="0" applyNumberFormat="1" applyFont="1" applyFill="1" applyBorder="1" applyAlignment="1" applyProtection="1">
      <alignment horizontal="center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177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2" fontId="3" fillId="4" borderId="0" xfId="0" applyNumberFormat="1" applyFont="1" applyFill="1" applyBorder="1" applyAlignment="1" applyProtection="1">
      <alignment horizontal="center" vertical="center" shrinkToFit="1"/>
      <protection/>
    </xf>
    <xf numFmtId="176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29" xfId="0" applyNumberFormat="1" applyFont="1" applyFill="1" applyBorder="1" applyAlignment="1" applyProtection="1">
      <alignment horizontal="center" vertical="center"/>
      <protection/>
    </xf>
    <xf numFmtId="177" fontId="3" fillId="4" borderId="2" xfId="0" applyNumberFormat="1" applyFont="1" applyFill="1" applyBorder="1" applyAlignment="1" applyProtection="1">
      <alignment horizontal="center" vertical="center"/>
      <protection/>
    </xf>
    <xf numFmtId="177" fontId="3" fillId="4" borderId="3" xfId="0" applyNumberFormat="1" applyFont="1" applyFill="1" applyBorder="1" applyAlignment="1" applyProtection="1">
      <alignment horizontal="center" vertical="center"/>
      <protection/>
    </xf>
    <xf numFmtId="178" fontId="0" fillId="0" borderId="37" xfId="0" applyNumberFormat="1" applyFont="1" applyFill="1" applyBorder="1" applyAlignment="1" applyProtection="1">
      <alignment horizontal="center" vertical="center" shrinkToFit="1"/>
      <protection/>
    </xf>
    <xf numFmtId="178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horizontal="center" vertical="center" shrinkToFit="1"/>
      <protection/>
    </xf>
    <xf numFmtId="181" fontId="0" fillId="0" borderId="2" xfId="0" applyNumberFormat="1" applyFont="1" applyFill="1" applyBorder="1" applyAlignment="1" applyProtection="1">
      <alignment horizontal="center" vertical="center" shrinkToFit="1"/>
      <protection/>
    </xf>
    <xf numFmtId="181" fontId="0" fillId="0" borderId="3" xfId="0" applyNumberFormat="1" applyFont="1" applyFill="1" applyBorder="1" applyAlignment="1" applyProtection="1">
      <alignment horizontal="center" vertical="center" shrinkToFit="1"/>
      <protection/>
    </xf>
    <xf numFmtId="1" fontId="0" fillId="0" borderId="37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78" fontId="0" fillId="2" borderId="37" xfId="0" applyNumberFormat="1" applyFont="1" applyFill="1" applyBorder="1" applyAlignment="1" applyProtection="1">
      <alignment horizontal="center" vertical="center" shrinkToFit="1"/>
      <protection/>
    </xf>
    <xf numFmtId="178" fontId="0" fillId="2" borderId="30" xfId="0" applyNumberFormat="1" applyFont="1" applyFill="1" applyBorder="1" applyAlignment="1" applyProtection="1">
      <alignment horizontal="center" vertical="center" shrinkToFit="1"/>
      <protection/>
    </xf>
    <xf numFmtId="177" fontId="0" fillId="0" borderId="75" xfId="0" applyNumberFormat="1" applyFont="1" applyFill="1" applyBorder="1" applyAlignment="1" applyProtection="1">
      <alignment horizontal="center" vertical="center" shrinkToFit="1"/>
      <protection/>
    </xf>
    <xf numFmtId="177" fontId="0" fillId="0" borderId="76" xfId="0" applyNumberFormat="1" applyFont="1" applyFill="1" applyBorder="1" applyAlignment="1" applyProtection="1">
      <alignment horizontal="center" vertical="center" shrinkToFit="1"/>
      <protection/>
    </xf>
    <xf numFmtId="177" fontId="0" fillId="0" borderId="77" xfId="0" applyNumberFormat="1" applyFont="1" applyFill="1" applyBorder="1" applyAlignment="1" applyProtection="1">
      <alignment horizontal="center" vertical="center" shrinkToFit="1"/>
      <protection/>
    </xf>
    <xf numFmtId="2" fontId="0" fillId="0" borderId="73" xfId="0" applyNumberFormat="1" applyFont="1" applyFill="1" applyBorder="1" applyAlignment="1" applyProtection="1">
      <alignment horizontal="center" vertical="center" shrinkToFit="1"/>
      <protection/>
    </xf>
    <xf numFmtId="2" fontId="0" fillId="0" borderId="74" xfId="0" applyNumberFormat="1" applyFont="1" applyFill="1" applyBorder="1" applyAlignment="1" applyProtection="1">
      <alignment horizontal="center" vertical="center" shrinkToFit="1"/>
      <protection/>
    </xf>
    <xf numFmtId="0" fontId="47" fillId="0" borderId="1" xfId="0" applyFont="1" applyBorder="1" applyAlignment="1" applyProtection="1">
      <alignment horizontal="center" vertical="center" shrinkToFit="1"/>
      <protection/>
    </xf>
    <xf numFmtId="0" fontId="38" fillId="0" borderId="1" xfId="0" applyFont="1" applyBorder="1" applyAlignment="1" applyProtection="1">
      <alignment horizontal="center" vertical="center" shrinkToFit="1"/>
      <protection/>
    </xf>
    <xf numFmtId="178" fontId="0" fillId="6" borderId="71" xfId="0" applyNumberFormat="1" applyFont="1" applyFill="1" applyBorder="1" applyAlignment="1" applyProtection="1">
      <alignment horizontal="center" vertical="center" shrinkToFit="1"/>
      <protection locked="0"/>
    </xf>
    <xf numFmtId="178" fontId="0" fillId="6" borderId="59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177" fontId="0" fillId="0" borderId="7" xfId="0" applyNumberFormat="1" applyFont="1" applyFill="1" applyBorder="1" applyAlignment="1" applyProtection="1">
      <alignment horizontal="center" vertical="center" shrinkToFit="1"/>
      <protection/>
    </xf>
    <xf numFmtId="177" fontId="0" fillId="0" borderId="72" xfId="0" applyNumberFormat="1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2流入量マクロ" xfId="21"/>
    <cellStyle name="標準_005流入出量マクロ" xfId="22"/>
    <cellStyle name="標準_QT-グラフ(内訳表示)2007版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975"/>
          <c:w val="0.909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axId val="29297182"/>
        <c:axId val="62348047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axId val="24261512"/>
        <c:axId val="17027017"/>
      </c:lineChart>
      <c:cat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8047"/>
        <c:crosses val="autoZero"/>
        <c:auto val="1"/>
        <c:lblOffset val="100"/>
        <c:tickLblSkip val="3"/>
        <c:noMultiLvlLbl val="0"/>
      </c:catAx>
      <c:val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流量(m3/s)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7182"/>
        <c:crossesAt val="1"/>
        <c:crossBetween val="between"/>
        <c:dispUnits/>
      </c:valAx>
      <c:catAx>
        <c:axId val="24261512"/>
        <c:scaling>
          <c:orientation val="minMax"/>
        </c:scaling>
        <c:axPos val="b"/>
        <c:delete val="1"/>
        <c:majorTickMark val="in"/>
        <c:minorTickMark val="none"/>
        <c:tickLblPos val="nextTo"/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24261512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6927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5"/>
          <c:w val="0.91625"/>
          <c:h val="0.889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19025426"/>
        <c:axId val="37011107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'参考；（データ計算（一定量差し引き））'!$I$6:$I$149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1107"/>
        <c:crosses val="autoZero"/>
        <c:auto val="1"/>
        <c:lblOffset val="100"/>
        <c:tickLblSkip val="3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rPr>
                  <a:t>流量(m3/s)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5426"/>
        <c:crossesAt val="1"/>
        <c:crossBetween val="between"/>
        <c:dispUnits/>
      </c:valAx>
      <c:catAx>
        <c:axId val="64664508"/>
        <c:scaling>
          <c:orientation val="minMax"/>
        </c:scaling>
        <c:axPos val="b"/>
        <c:delete val="1"/>
        <c:majorTickMark val="in"/>
        <c:minorTickMark val="none"/>
        <c:tickLblPos val="nextTo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64664508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21"/>
          <c:y val="0.1245"/>
          <c:w val="0.20375"/>
          <c:h val="0.2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372725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007575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19050</xdr:rowOff>
    </xdr:from>
    <xdr:to>
      <xdr:col>13</xdr:col>
      <xdr:colOff>190500</xdr:colOff>
      <xdr:row>22</xdr:row>
      <xdr:rowOff>161925</xdr:rowOff>
    </xdr:to>
    <xdr:sp macro="[0]!Macro3">
      <xdr:nvSpPr>
        <xdr:cNvPr id="17" name="Oval 16"/>
        <xdr:cNvSpPr>
          <a:spLocks/>
        </xdr:cNvSpPr>
      </xdr:nvSpPr>
      <xdr:spPr>
        <a:xfrm>
          <a:off x="7267575" y="2247900"/>
          <a:ext cx="152400" cy="142875"/>
        </a:xfrm>
        <a:prstGeom prst="ellipse">
          <a:avLst/>
        </a:prstGeom>
        <a:gradFill rotWithShape="1">
          <a:gsLst>
            <a:gs pos="0">
              <a:srgbClr val="007575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725150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448925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533400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96400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地下貯留浸透施設の「必要設計水深」と対策施設容量のチェック
◆</a:t>
          </a:r>
          <a:r>
            <a:rPr lang="en-US" cap="none" sz="1400" b="0" i="0" u="none" baseline="0"/>
            <a:t>ステップ①～ステップ④を入力　→　結果　"ＯＫ"か"ＮＧ"か確認◆</a:t>
          </a:r>
          <a:r>
            <a:rPr lang="en-US" cap="none" sz="1800" b="0" i="0" u="none" baseline="0"/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66675</xdr:rowOff>
    </xdr:from>
    <xdr:to>
      <xdr:col>21</xdr:col>
      <xdr:colOff>609600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582400" y="11868150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砕石厚(底面）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068050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819150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5859125" y="8801100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※注意
Ｗ２≧Ｗ１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44"/>
  <sheetViews>
    <sheetView zoomScale="75" zoomScaleNormal="75" workbookViewId="0" topLeftCell="A1">
      <selection activeCell="M25" sqref="M25"/>
    </sheetView>
  </sheetViews>
  <sheetFormatPr defaultColWidth="9.00390625" defaultRowHeight="13.5"/>
  <cols>
    <col min="1" max="5" width="9.50390625" style="33" bestFit="1" customWidth="1"/>
    <col min="6" max="16384" width="9.00390625" style="32" customWidth="1"/>
  </cols>
  <sheetData>
    <row r="1" spans="1:8" ht="13.5">
      <c r="A1" s="45">
        <v>1</v>
      </c>
      <c r="B1" s="45">
        <v>0</v>
      </c>
      <c r="C1" s="45">
        <v>94</v>
      </c>
      <c r="D1" s="45">
        <v>9.4E-05</v>
      </c>
      <c r="E1" s="45">
        <v>0</v>
      </c>
      <c r="F1" s="45">
        <v>0</v>
      </c>
      <c r="G1" s="45">
        <v>0</v>
      </c>
      <c r="H1" s="45">
        <v>0</v>
      </c>
    </row>
    <row r="2" spans="1:8" ht="13.5">
      <c r="A2" s="45">
        <v>2</v>
      </c>
      <c r="B2" s="45">
        <v>0</v>
      </c>
      <c r="C2" s="45">
        <v>94</v>
      </c>
      <c r="D2" s="45">
        <v>9.4E-05</v>
      </c>
      <c r="E2" s="45">
        <v>0.000169</v>
      </c>
      <c r="F2" s="45">
        <v>0.000169</v>
      </c>
      <c r="G2" s="45">
        <v>0</v>
      </c>
      <c r="H2" s="45">
        <v>0.019141</v>
      </c>
    </row>
    <row r="3" spans="1:8" ht="13.5">
      <c r="A3" s="45">
        <v>3</v>
      </c>
      <c r="B3" s="45">
        <v>0</v>
      </c>
      <c r="C3" s="45">
        <v>94</v>
      </c>
      <c r="D3" s="45">
        <v>9.4E-05</v>
      </c>
      <c r="E3" s="45">
        <v>1.3E-05</v>
      </c>
      <c r="F3" s="45">
        <v>1.3E-05</v>
      </c>
      <c r="G3" s="45">
        <v>0</v>
      </c>
      <c r="H3" s="45">
        <v>0.003516</v>
      </c>
    </row>
    <row r="4" spans="1:8" ht="13.5">
      <c r="A4" s="45">
        <v>4</v>
      </c>
      <c r="B4" s="45">
        <v>0</v>
      </c>
      <c r="C4" s="45">
        <v>94</v>
      </c>
      <c r="D4" s="45">
        <v>9.4E-05</v>
      </c>
      <c r="E4" s="45">
        <v>0.000169</v>
      </c>
      <c r="F4" s="45">
        <v>0.000169</v>
      </c>
      <c r="G4" s="45">
        <v>0</v>
      </c>
      <c r="H4" s="45">
        <v>0.019141</v>
      </c>
    </row>
    <row r="5" spans="1:8" ht="13.5">
      <c r="A5" s="45">
        <v>5</v>
      </c>
      <c r="B5" s="45">
        <v>0</v>
      </c>
      <c r="C5" s="45">
        <v>98</v>
      </c>
      <c r="D5" s="45">
        <v>9.8E-05</v>
      </c>
      <c r="E5" s="45">
        <v>4.1E-05</v>
      </c>
      <c r="F5" s="45">
        <v>4.1E-05</v>
      </c>
      <c r="G5" s="45">
        <v>0</v>
      </c>
      <c r="H5" s="45">
        <v>0.007422</v>
      </c>
    </row>
    <row r="6" spans="1:8" ht="13.5">
      <c r="A6" s="45">
        <v>6</v>
      </c>
      <c r="B6" s="45">
        <v>0</v>
      </c>
      <c r="C6" s="45">
        <v>98</v>
      </c>
      <c r="D6" s="45">
        <v>9.8E-05</v>
      </c>
      <c r="E6" s="45">
        <v>0.000144</v>
      </c>
      <c r="F6" s="45">
        <v>0.000144</v>
      </c>
      <c r="G6" s="45">
        <v>0</v>
      </c>
      <c r="H6" s="45">
        <v>0.017188</v>
      </c>
    </row>
    <row r="7" spans="1:8" ht="13.5">
      <c r="A7" s="45">
        <v>7</v>
      </c>
      <c r="B7" s="45">
        <v>0</v>
      </c>
      <c r="C7" s="45">
        <v>98</v>
      </c>
      <c r="D7" s="45">
        <v>9.8E-05</v>
      </c>
      <c r="E7" s="45">
        <v>5.8E-05</v>
      </c>
      <c r="F7" s="45">
        <v>5.8E-05</v>
      </c>
      <c r="G7" s="45">
        <v>0</v>
      </c>
      <c r="H7" s="45">
        <v>0.009375</v>
      </c>
    </row>
    <row r="8" spans="1:8" ht="13.5">
      <c r="A8" s="45">
        <v>8</v>
      </c>
      <c r="B8" s="45">
        <v>0</v>
      </c>
      <c r="C8" s="45">
        <v>101</v>
      </c>
      <c r="D8" s="45">
        <v>0.000101</v>
      </c>
      <c r="E8" s="45">
        <v>0.000144</v>
      </c>
      <c r="F8" s="45">
        <v>0.000144</v>
      </c>
      <c r="G8" s="45">
        <v>0</v>
      </c>
      <c r="H8" s="45">
        <v>0.017188</v>
      </c>
    </row>
    <row r="9" spans="1:8" ht="13.5">
      <c r="A9" s="45">
        <v>9</v>
      </c>
      <c r="B9" s="45">
        <v>0</v>
      </c>
      <c r="C9" s="45">
        <v>101</v>
      </c>
      <c r="D9" s="45">
        <v>0.000101</v>
      </c>
      <c r="E9" s="45">
        <v>5.8E-05</v>
      </c>
      <c r="F9" s="45">
        <v>5.8E-05</v>
      </c>
      <c r="G9" s="45">
        <v>0</v>
      </c>
      <c r="H9" s="45">
        <v>0.009375</v>
      </c>
    </row>
    <row r="10" spans="1:8" ht="13.5">
      <c r="A10" s="45">
        <v>10</v>
      </c>
      <c r="B10" s="45">
        <v>0</v>
      </c>
      <c r="C10" s="45">
        <v>101</v>
      </c>
      <c r="D10" s="45">
        <v>0.000101</v>
      </c>
      <c r="E10" s="45">
        <v>0.000144</v>
      </c>
      <c r="F10" s="45">
        <v>0.000144</v>
      </c>
      <c r="G10" s="45">
        <v>0</v>
      </c>
      <c r="H10" s="45">
        <v>0.017188</v>
      </c>
    </row>
    <row r="11" spans="1:8" ht="13.5">
      <c r="A11" s="45">
        <v>11</v>
      </c>
      <c r="B11" s="45">
        <v>0</v>
      </c>
      <c r="C11" s="45">
        <v>105</v>
      </c>
      <c r="D11" s="45">
        <v>0.000105</v>
      </c>
      <c r="E11" s="45">
        <v>5.8E-05</v>
      </c>
      <c r="F11" s="45">
        <v>5.8E-05</v>
      </c>
      <c r="G11" s="45">
        <v>0</v>
      </c>
      <c r="H11" s="45">
        <v>0.009375</v>
      </c>
    </row>
    <row r="12" spans="1:8" ht="13.5">
      <c r="A12" s="45">
        <v>12</v>
      </c>
      <c r="B12" s="45">
        <v>0</v>
      </c>
      <c r="C12" s="45">
        <v>105</v>
      </c>
      <c r="D12" s="45">
        <v>0.000105</v>
      </c>
      <c r="E12" s="45">
        <v>0.000144</v>
      </c>
      <c r="F12" s="45">
        <v>0.000144</v>
      </c>
      <c r="G12" s="45">
        <v>0</v>
      </c>
      <c r="H12" s="45">
        <v>0.017188</v>
      </c>
    </row>
    <row r="13" spans="1:8" ht="13.5">
      <c r="A13" s="45">
        <v>13</v>
      </c>
      <c r="B13" s="45">
        <v>0</v>
      </c>
      <c r="C13" s="45">
        <v>109</v>
      </c>
      <c r="D13" s="45">
        <v>0.000109</v>
      </c>
      <c r="E13" s="45">
        <v>5.8E-05</v>
      </c>
      <c r="F13" s="45">
        <v>5.8E-05</v>
      </c>
      <c r="G13" s="45">
        <v>0</v>
      </c>
      <c r="H13" s="45">
        <v>0.009375</v>
      </c>
    </row>
    <row r="14" spans="1:8" ht="13.5">
      <c r="A14" s="45">
        <v>14</v>
      </c>
      <c r="B14" s="45">
        <v>0</v>
      </c>
      <c r="C14" s="45">
        <v>109</v>
      </c>
      <c r="D14" s="45">
        <v>0.000109</v>
      </c>
      <c r="E14" s="45">
        <v>0.000144</v>
      </c>
      <c r="F14" s="45">
        <v>0.000144</v>
      </c>
      <c r="G14" s="45">
        <v>0</v>
      </c>
      <c r="H14" s="45">
        <v>0.017188</v>
      </c>
    </row>
    <row r="15" spans="1:8" ht="13.5">
      <c r="A15" s="45">
        <v>15</v>
      </c>
      <c r="B15" s="45">
        <v>0</v>
      </c>
      <c r="C15" s="45">
        <v>109</v>
      </c>
      <c r="D15" s="45">
        <v>0.000109</v>
      </c>
      <c r="E15" s="45">
        <v>7.7E-05</v>
      </c>
      <c r="F15" s="45">
        <v>7.7E-05</v>
      </c>
      <c r="G15" s="45">
        <v>0</v>
      </c>
      <c r="H15" s="45">
        <v>0.011328</v>
      </c>
    </row>
    <row r="16" spans="1:8" ht="13.5">
      <c r="A16" s="45">
        <v>16</v>
      </c>
      <c r="B16" s="45">
        <v>0</v>
      </c>
      <c r="C16" s="45">
        <v>112</v>
      </c>
      <c r="D16" s="45">
        <v>0.000112</v>
      </c>
      <c r="E16" s="45">
        <v>0.000144</v>
      </c>
      <c r="F16" s="45">
        <v>0.000144</v>
      </c>
      <c r="G16" s="45">
        <v>0</v>
      </c>
      <c r="H16" s="45">
        <v>0.017188</v>
      </c>
    </row>
    <row r="17" spans="1:8" ht="13.5">
      <c r="A17" s="45">
        <v>17</v>
      </c>
      <c r="B17" s="45">
        <v>0</v>
      </c>
      <c r="C17" s="45">
        <v>112</v>
      </c>
      <c r="D17" s="45">
        <v>0.000112</v>
      </c>
      <c r="E17" s="45">
        <v>9.8E-05</v>
      </c>
      <c r="F17" s="45">
        <v>9.8E-05</v>
      </c>
      <c r="G17" s="45">
        <v>0</v>
      </c>
      <c r="H17" s="45">
        <v>0.013281</v>
      </c>
    </row>
    <row r="18" spans="1:8" ht="13.5">
      <c r="A18" s="45">
        <v>18</v>
      </c>
      <c r="B18" s="45">
        <v>0</v>
      </c>
      <c r="C18" s="45">
        <v>116</v>
      </c>
      <c r="D18" s="45">
        <v>0.000116</v>
      </c>
      <c r="E18" s="45">
        <v>0.000144</v>
      </c>
      <c r="F18" s="45">
        <v>0.000144</v>
      </c>
      <c r="G18" s="45">
        <v>0</v>
      </c>
      <c r="H18" s="45">
        <v>0.017188</v>
      </c>
    </row>
    <row r="19" spans="1:8" ht="13.5">
      <c r="A19" s="45">
        <v>19</v>
      </c>
      <c r="B19" s="45">
        <v>0</v>
      </c>
      <c r="C19" s="45">
        <v>116</v>
      </c>
      <c r="D19" s="45">
        <v>0.000116</v>
      </c>
      <c r="E19" s="45">
        <v>9.8E-05</v>
      </c>
      <c r="F19" s="45">
        <v>9.8E-05</v>
      </c>
      <c r="G19" s="45">
        <v>0</v>
      </c>
      <c r="H19" s="45">
        <v>0.013281</v>
      </c>
    </row>
    <row r="20" spans="1:8" ht="13.5">
      <c r="A20" s="45">
        <v>20</v>
      </c>
      <c r="B20" s="45">
        <v>0</v>
      </c>
      <c r="C20" s="45">
        <v>120</v>
      </c>
      <c r="D20" s="45">
        <v>0.00012</v>
      </c>
      <c r="E20" s="45">
        <v>0.000144</v>
      </c>
      <c r="F20" s="45">
        <v>0.000144</v>
      </c>
      <c r="G20" s="45">
        <v>0</v>
      </c>
      <c r="H20" s="45">
        <v>0.017188</v>
      </c>
    </row>
    <row r="21" spans="1:8" ht="13.5">
      <c r="A21" s="45">
        <v>21</v>
      </c>
      <c r="B21" s="45">
        <v>0</v>
      </c>
      <c r="C21" s="45">
        <v>120</v>
      </c>
      <c r="D21" s="45">
        <v>0.00012</v>
      </c>
      <c r="E21" s="45">
        <v>9.8E-05</v>
      </c>
      <c r="F21" s="45">
        <v>9.8E-05</v>
      </c>
      <c r="G21" s="45">
        <v>0</v>
      </c>
      <c r="H21" s="45">
        <v>0.013281</v>
      </c>
    </row>
    <row r="22" spans="1:8" ht="13.5">
      <c r="A22" s="45">
        <v>22</v>
      </c>
      <c r="B22" s="45">
        <v>0</v>
      </c>
      <c r="C22" s="45">
        <v>124</v>
      </c>
      <c r="D22" s="45">
        <v>0.000124</v>
      </c>
      <c r="E22" s="45">
        <v>0.000144</v>
      </c>
      <c r="F22" s="45">
        <v>0.000144</v>
      </c>
      <c r="G22" s="45">
        <v>0</v>
      </c>
      <c r="H22" s="45">
        <v>0.017188</v>
      </c>
    </row>
    <row r="23" spans="1:8" ht="13.5">
      <c r="A23" s="45">
        <v>23</v>
      </c>
      <c r="B23" s="45">
        <v>0</v>
      </c>
      <c r="C23" s="45">
        <v>124</v>
      </c>
      <c r="D23" s="45">
        <v>0.000124</v>
      </c>
      <c r="E23" s="45">
        <v>9.8E-05</v>
      </c>
      <c r="F23" s="45">
        <v>9.8E-05</v>
      </c>
      <c r="G23" s="45">
        <v>0</v>
      </c>
      <c r="H23" s="45">
        <v>0.013281</v>
      </c>
    </row>
    <row r="24" spans="1:8" ht="13.5">
      <c r="A24" s="45">
        <v>24</v>
      </c>
      <c r="B24" s="45">
        <v>0</v>
      </c>
      <c r="C24" s="45">
        <v>128</v>
      </c>
      <c r="D24" s="45">
        <v>0.000128</v>
      </c>
      <c r="E24" s="45">
        <v>0.000144</v>
      </c>
      <c r="F24" s="45">
        <v>0.000144</v>
      </c>
      <c r="G24" s="45">
        <v>0</v>
      </c>
      <c r="H24" s="45">
        <v>0.017188</v>
      </c>
    </row>
    <row r="25" spans="1:8" ht="13.5">
      <c r="A25" s="45">
        <v>25</v>
      </c>
      <c r="B25" s="45">
        <v>0</v>
      </c>
      <c r="C25" s="45">
        <v>128</v>
      </c>
      <c r="D25" s="45">
        <v>0.000128</v>
      </c>
      <c r="E25" s="45">
        <v>9.8E-05</v>
      </c>
      <c r="F25" s="45">
        <v>9.8E-05</v>
      </c>
      <c r="G25" s="45">
        <v>0</v>
      </c>
      <c r="H25" s="45">
        <v>0.013281</v>
      </c>
    </row>
    <row r="26" spans="1:8" ht="13.5">
      <c r="A26" s="45">
        <v>26</v>
      </c>
      <c r="B26" s="45">
        <v>0</v>
      </c>
      <c r="C26" s="45">
        <v>131</v>
      </c>
      <c r="D26" s="45">
        <v>0.000131</v>
      </c>
      <c r="E26" s="45">
        <v>0.000144</v>
      </c>
      <c r="F26" s="45">
        <v>0.000144</v>
      </c>
      <c r="G26" s="45">
        <v>0</v>
      </c>
      <c r="H26" s="45">
        <v>0.017188</v>
      </c>
    </row>
    <row r="27" spans="1:8" ht="13.5">
      <c r="A27" s="45">
        <v>27</v>
      </c>
      <c r="B27" s="45">
        <v>0</v>
      </c>
      <c r="C27" s="45">
        <v>135</v>
      </c>
      <c r="D27" s="45">
        <v>0.000135</v>
      </c>
      <c r="E27" s="45">
        <v>0.00012</v>
      </c>
      <c r="F27" s="45">
        <v>0.00012</v>
      </c>
      <c r="G27" s="45">
        <v>0</v>
      </c>
      <c r="H27" s="45">
        <v>0.015234</v>
      </c>
    </row>
    <row r="28" spans="1:8" ht="13.5">
      <c r="A28" s="45">
        <v>28</v>
      </c>
      <c r="B28" s="45">
        <v>0</v>
      </c>
      <c r="C28" s="45">
        <v>135</v>
      </c>
      <c r="D28" s="45">
        <v>0.000135</v>
      </c>
      <c r="E28" s="45">
        <v>0.000144</v>
      </c>
      <c r="F28" s="45">
        <v>0.000144</v>
      </c>
      <c r="G28" s="45">
        <v>0</v>
      </c>
      <c r="H28" s="45">
        <v>0.017188</v>
      </c>
    </row>
    <row r="29" spans="1:8" ht="13.5">
      <c r="A29" s="45">
        <v>29</v>
      </c>
      <c r="B29" s="45">
        <v>0</v>
      </c>
      <c r="C29" s="45">
        <v>139</v>
      </c>
      <c r="D29" s="45">
        <v>0.000139</v>
      </c>
      <c r="E29" s="45">
        <v>0.000144</v>
      </c>
      <c r="F29" s="45">
        <v>0.000144</v>
      </c>
      <c r="G29" s="45">
        <v>0</v>
      </c>
      <c r="H29" s="45">
        <v>0.017188</v>
      </c>
    </row>
    <row r="30" spans="1:8" ht="13.5">
      <c r="A30" s="45">
        <v>30</v>
      </c>
      <c r="B30" s="45">
        <v>0</v>
      </c>
      <c r="C30" s="45">
        <v>142</v>
      </c>
      <c r="D30" s="45">
        <v>0.000142</v>
      </c>
      <c r="E30" s="45">
        <v>0.000144</v>
      </c>
      <c r="F30" s="45">
        <v>0.000144</v>
      </c>
      <c r="G30" s="45">
        <v>0</v>
      </c>
      <c r="H30" s="45">
        <v>0.017188</v>
      </c>
    </row>
    <row r="31" spans="1:8" ht="13.5">
      <c r="A31" s="45">
        <v>31</v>
      </c>
      <c r="B31" s="45">
        <v>0</v>
      </c>
      <c r="C31" s="45">
        <v>142</v>
      </c>
      <c r="D31" s="45">
        <v>0.000142</v>
      </c>
      <c r="E31" s="45">
        <v>0.000144</v>
      </c>
      <c r="F31" s="45">
        <v>0.000144</v>
      </c>
      <c r="G31" s="45">
        <v>0</v>
      </c>
      <c r="H31" s="45">
        <v>0.017188</v>
      </c>
    </row>
    <row r="32" spans="1:8" ht="13.5">
      <c r="A32" s="45">
        <v>32</v>
      </c>
      <c r="B32" s="45">
        <v>0</v>
      </c>
      <c r="C32" s="45">
        <v>146</v>
      </c>
      <c r="D32" s="45">
        <v>0.000146</v>
      </c>
      <c r="E32" s="45">
        <v>0.000144</v>
      </c>
      <c r="F32" s="45">
        <v>0.000144</v>
      </c>
      <c r="G32" s="45">
        <v>0</v>
      </c>
      <c r="H32" s="45">
        <v>0.017188</v>
      </c>
    </row>
    <row r="33" spans="1:8" ht="13.5">
      <c r="A33" s="45">
        <v>33</v>
      </c>
      <c r="B33" s="45">
        <v>0</v>
      </c>
      <c r="C33" s="45">
        <v>150</v>
      </c>
      <c r="D33" s="45">
        <v>0.00015</v>
      </c>
      <c r="E33" s="45">
        <v>0.000144</v>
      </c>
      <c r="F33" s="45">
        <v>0.000144</v>
      </c>
      <c r="G33" s="45">
        <v>0</v>
      </c>
      <c r="H33" s="45">
        <v>0.017188</v>
      </c>
    </row>
    <row r="34" spans="1:8" ht="13.5">
      <c r="A34" s="45">
        <v>34</v>
      </c>
      <c r="B34" s="45">
        <v>0</v>
      </c>
      <c r="C34" s="45">
        <v>154</v>
      </c>
      <c r="D34" s="45">
        <v>0.000154</v>
      </c>
      <c r="E34" s="45">
        <v>0.000144</v>
      </c>
      <c r="F34" s="45">
        <v>0.000144</v>
      </c>
      <c r="G34" s="45">
        <v>0</v>
      </c>
      <c r="H34" s="45">
        <v>0.017188</v>
      </c>
    </row>
    <row r="35" spans="1:8" ht="13.5">
      <c r="A35" s="45">
        <v>35</v>
      </c>
      <c r="B35" s="45">
        <v>0</v>
      </c>
      <c r="C35" s="45">
        <v>158</v>
      </c>
      <c r="D35" s="45">
        <v>0.000158</v>
      </c>
      <c r="E35" s="45">
        <v>0.000169</v>
      </c>
      <c r="F35" s="45">
        <v>0.000169</v>
      </c>
      <c r="G35" s="45">
        <v>0</v>
      </c>
      <c r="H35" s="45">
        <v>0.019141</v>
      </c>
    </row>
    <row r="36" spans="1:8" ht="13.5">
      <c r="A36" s="45">
        <v>36</v>
      </c>
      <c r="B36" s="45">
        <v>0</v>
      </c>
      <c r="C36" s="45">
        <v>161</v>
      </c>
      <c r="D36" s="45">
        <v>0.000161</v>
      </c>
      <c r="E36" s="45">
        <v>0.000169</v>
      </c>
      <c r="F36" s="45">
        <v>0.000169</v>
      </c>
      <c r="G36" s="45">
        <v>0</v>
      </c>
      <c r="H36" s="45">
        <v>0.019141</v>
      </c>
    </row>
    <row r="37" spans="1:8" ht="13.5">
      <c r="A37" s="45">
        <v>37</v>
      </c>
      <c r="B37" s="45">
        <v>0</v>
      </c>
      <c r="C37" s="45">
        <v>165</v>
      </c>
      <c r="D37" s="45">
        <v>0.000165</v>
      </c>
      <c r="E37" s="45">
        <v>0.000169</v>
      </c>
      <c r="F37" s="45">
        <v>0.000169</v>
      </c>
      <c r="G37" s="45">
        <v>0</v>
      </c>
      <c r="H37" s="45">
        <v>0.019141</v>
      </c>
    </row>
    <row r="38" spans="1:8" ht="13.5">
      <c r="A38" s="45">
        <v>38</v>
      </c>
      <c r="B38" s="45">
        <v>0</v>
      </c>
      <c r="C38" s="45">
        <v>169</v>
      </c>
      <c r="D38" s="45">
        <v>0.000169</v>
      </c>
      <c r="E38" s="45">
        <v>0.000169</v>
      </c>
      <c r="F38" s="45">
        <v>0.000169</v>
      </c>
      <c r="G38" s="45">
        <v>0</v>
      </c>
      <c r="H38" s="45">
        <v>0.019141</v>
      </c>
    </row>
    <row r="39" spans="1:8" ht="13.5">
      <c r="A39" s="45">
        <v>39</v>
      </c>
      <c r="B39" s="45">
        <v>0</v>
      </c>
      <c r="C39" s="45">
        <v>172</v>
      </c>
      <c r="D39" s="45">
        <v>0.000172</v>
      </c>
      <c r="E39" s="45">
        <v>0.000169</v>
      </c>
      <c r="F39" s="45">
        <v>0.000169</v>
      </c>
      <c r="G39" s="45">
        <v>0</v>
      </c>
      <c r="H39" s="45">
        <v>0.019141</v>
      </c>
    </row>
    <row r="40" spans="1:8" ht="13.5">
      <c r="A40" s="45">
        <v>40</v>
      </c>
      <c r="B40" s="45">
        <v>0</v>
      </c>
      <c r="C40" s="45">
        <v>176</v>
      </c>
      <c r="D40" s="45">
        <v>0.000176</v>
      </c>
      <c r="E40" s="45">
        <v>0.000169</v>
      </c>
      <c r="F40" s="45">
        <v>0.000169</v>
      </c>
      <c r="G40" s="45">
        <v>0</v>
      </c>
      <c r="H40" s="45">
        <v>0.019141</v>
      </c>
    </row>
    <row r="41" spans="1:8" ht="13.5">
      <c r="A41" s="45">
        <v>41</v>
      </c>
      <c r="B41" s="45">
        <v>0</v>
      </c>
      <c r="C41" s="45">
        <v>180</v>
      </c>
      <c r="D41" s="45">
        <v>0.00018</v>
      </c>
      <c r="E41" s="45">
        <v>0.000169</v>
      </c>
      <c r="F41" s="45">
        <v>0.000169</v>
      </c>
      <c r="G41" s="45">
        <v>0</v>
      </c>
      <c r="H41" s="45">
        <v>0.019141</v>
      </c>
    </row>
    <row r="42" spans="1:8" ht="13.5">
      <c r="A42" s="45">
        <v>42</v>
      </c>
      <c r="B42" s="45">
        <v>0</v>
      </c>
      <c r="C42" s="45">
        <v>184</v>
      </c>
      <c r="D42" s="45">
        <v>0.000184</v>
      </c>
      <c r="E42" s="45">
        <v>0.000195</v>
      </c>
      <c r="F42" s="45">
        <v>0.000195</v>
      </c>
      <c r="G42" s="45">
        <v>0</v>
      </c>
      <c r="H42" s="45">
        <v>0.021094</v>
      </c>
    </row>
    <row r="43" spans="1:8" ht="13.5">
      <c r="A43" s="45">
        <v>43</v>
      </c>
      <c r="B43" s="45">
        <v>0</v>
      </c>
      <c r="C43" s="45">
        <v>191</v>
      </c>
      <c r="D43" s="45">
        <v>0.000191</v>
      </c>
      <c r="E43" s="45">
        <v>0.000195</v>
      </c>
      <c r="F43" s="45">
        <v>0.000195</v>
      </c>
      <c r="G43" s="45">
        <v>0</v>
      </c>
      <c r="H43" s="45">
        <v>0.021094</v>
      </c>
    </row>
    <row r="44" spans="1:8" ht="13.5">
      <c r="A44" s="45">
        <v>44</v>
      </c>
      <c r="B44" s="45">
        <v>0</v>
      </c>
      <c r="C44" s="45">
        <v>195</v>
      </c>
      <c r="D44" s="45">
        <v>0.000195</v>
      </c>
      <c r="E44" s="45">
        <v>0.000195</v>
      </c>
      <c r="F44" s="45">
        <v>0.000195</v>
      </c>
      <c r="G44" s="45">
        <v>0</v>
      </c>
      <c r="H44" s="45">
        <v>0.021094</v>
      </c>
    </row>
    <row r="45" spans="1:8" ht="13.5">
      <c r="A45" s="45">
        <v>45</v>
      </c>
      <c r="B45" s="45">
        <v>0</v>
      </c>
      <c r="C45" s="45">
        <v>203</v>
      </c>
      <c r="D45" s="45">
        <v>0.000203</v>
      </c>
      <c r="E45" s="45">
        <v>0.000195</v>
      </c>
      <c r="F45" s="45">
        <v>0.000195</v>
      </c>
      <c r="G45" s="45">
        <v>0</v>
      </c>
      <c r="H45" s="45">
        <v>0.021094</v>
      </c>
    </row>
    <row r="46" spans="1:8" ht="13.5">
      <c r="A46" s="45">
        <v>46</v>
      </c>
      <c r="B46" s="45">
        <v>0</v>
      </c>
      <c r="C46" s="45">
        <v>210</v>
      </c>
      <c r="D46" s="45">
        <v>0.00021</v>
      </c>
      <c r="E46" s="45">
        <v>0.000223</v>
      </c>
      <c r="F46" s="45">
        <v>0.000223</v>
      </c>
      <c r="G46" s="45">
        <v>0</v>
      </c>
      <c r="H46" s="45">
        <v>0.023047</v>
      </c>
    </row>
    <row r="47" spans="1:8" ht="13.5">
      <c r="A47" s="45">
        <v>47</v>
      </c>
      <c r="B47" s="45">
        <v>0</v>
      </c>
      <c r="C47" s="45">
        <v>214</v>
      </c>
      <c r="D47" s="45">
        <v>0.000214</v>
      </c>
      <c r="E47" s="45">
        <v>0.000195</v>
      </c>
      <c r="F47" s="45">
        <v>0.000195</v>
      </c>
      <c r="G47" s="45">
        <v>0</v>
      </c>
      <c r="H47" s="45">
        <v>0.021094</v>
      </c>
    </row>
    <row r="48" spans="1:8" ht="13.5">
      <c r="A48" s="45">
        <v>48</v>
      </c>
      <c r="B48" s="45">
        <v>0</v>
      </c>
      <c r="C48" s="45">
        <v>221</v>
      </c>
      <c r="D48" s="45">
        <v>0.000221</v>
      </c>
      <c r="E48" s="45">
        <v>0.000252</v>
      </c>
      <c r="F48" s="45">
        <v>0.000252</v>
      </c>
      <c r="G48" s="45">
        <v>0</v>
      </c>
      <c r="H48" s="45">
        <v>0.025</v>
      </c>
    </row>
    <row r="49" spans="1:8" ht="13.5">
      <c r="A49" s="45">
        <v>49</v>
      </c>
      <c r="B49" s="45">
        <v>0</v>
      </c>
      <c r="C49" s="45">
        <v>233</v>
      </c>
      <c r="D49" s="45">
        <v>0.000233</v>
      </c>
      <c r="E49" s="45">
        <v>0.000195</v>
      </c>
      <c r="F49" s="45">
        <v>0.000195</v>
      </c>
      <c r="G49" s="45">
        <v>0</v>
      </c>
      <c r="H49" s="45">
        <v>0.021094</v>
      </c>
    </row>
    <row r="50" spans="1:8" ht="13.5">
      <c r="A50" s="45">
        <v>50</v>
      </c>
      <c r="B50" s="45">
        <v>0</v>
      </c>
      <c r="C50" s="45">
        <v>240</v>
      </c>
      <c r="D50" s="45">
        <v>0.00024</v>
      </c>
      <c r="E50" s="45">
        <v>0.000282</v>
      </c>
      <c r="F50" s="45">
        <v>0.000282</v>
      </c>
      <c r="G50" s="45">
        <v>0</v>
      </c>
      <c r="H50" s="45">
        <v>0.026953</v>
      </c>
    </row>
    <row r="51" spans="1:8" ht="13.5">
      <c r="A51" s="45">
        <v>51</v>
      </c>
      <c r="B51" s="45">
        <v>0</v>
      </c>
      <c r="C51" s="45">
        <v>247</v>
      </c>
      <c r="D51" s="45">
        <v>0.000247</v>
      </c>
      <c r="E51" s="45">
        <v>0.000223</v>
      </c>
      <c r="F51" s="45">
        <v>0.000223</v>
      </c>
      <c r="G51" s="45">
        <v>0</v>
      </c>
      <c r="H51" s="45">
        <v>0.023047</v>
      </c>
    </row>
    <row r="52" spans="1:8" ht="13.5">
      <c r="A52" s="45">
        <v>52</v>
      </c>
      <c r="B52" s="45">
        <v>0</v>
      </c>
      <c r="C52" s="45">
        <v>259</v>
      </c>
      <c r="D52" s="45">
        <v>0.000259</v>
      </c>
      <c r="E52" s="45">
        <v>0.000282</v>
      </c>
      <c r="F52" s="45">
        <v>0.000282</v>
      </c>
      <c r="G52" s="45">
        <v>0</v>
      </c>
      <c r="H52" s="45">
        <v>0.026953</v>
      </c>
    </row>
    <row r="53" spans="1:8" ht="13.5">
      <c r="A53" s="45">
        <v>53</v>
      </c>
      <c r="B53" s="45">
        <v>0</v>
      </c>
      <c r="C53" s="45">
        <v>270</v>
      </c>
      <c r="D53" s="45">
        <v>0.00027</v>
      </c>
      <c r="E53" s="45">
        <v>0.000252</v>
      </c>
      <c r="F53" s="45">
        <v>0.000252</v>
      </c>
      <c r="G53" s="45">
        <v>0</v>
      </c>
      <c r="H53" s="45">
        <v>0.025</v>
      </c>
    </row>
    <row r="54" spans="1:8" ht="13.5">
      <c r="A54" s="45">
        <v>54</v>
      </c>
      <c r="B54" s="45">
        <v>0</v>
      </c>
      <c r="C54" s="45">
        <v>281</v>
      </c>
      <c r="D54" s="45">
        <v>0.000281</v>
      </c>
      <c r="E54" s="45">
        <v>0.000314</v>
      </c>
      <c r="F54" s="45">
        <v>0.000314</v>
      </c>
      <c r="G54" s="45">
        <v>0</v>
      </c>
      <c r="H54" s="45">
        <v>0.028906</v>
      </c>
    </row>
    <row r="55" spans="1:8" ht="13.5">
      <c r="A55" s="45">
        <v>55</v>
      </c>
      <c r="B55" s="45">
        <v>0</v>
      </c>
      <c r="C55" s="45">
        <v>296</v>
      </c>
      <c r="D55" s="45">
        <v>0.000296</v>
      </c>
      <c r="E55" s="45">
        <v>0.000252</v>
      </c>
      <c r="F55" s="45">
        <v>0.000252</v>
      </c>
      <c r="G55" s="45">
        <v>0</v>
      </c>
      <c r="H55" s="45">
        <v>0.025</v>
      </c>
    </row>
    <row r="56" spans="1:8" ht="13.5">
      <c r="A56" s="45">
        <v>56</v>
      </c>
      <c r="B56" s="45">
        <v>0</v>
      </c>
      <c r="C56" s="45">
        <v>311</v>
      </c>
      <c r="D56" s="45">
        <v>0.000311</v>
      </c>
      <c r="E56" s="45">
        <v>0.000346</v>
      </c>
      <c r="F56" s="45">
        <v>0.000346</v>
      </c>
      <c r="G56" s="45">
        <v>0</v>
      </c>
      <c r="H56" s="45">
        <v>0.030859</v>
      </c>
    </row>
    <row r="57" spans="1:8" ht="13.5">
      <c r="A57" s="45">
        <v>57</v>
      </c>
      <c r="B57" s="45">
        <v>0</v>
      </c>
      <c r="C57" s="45">
        <v>330</v>
      </c>
      <c r="D57" s="45">
        <v>0.00033</v>
      </c>
      <c r="E57" s="45">
        <v>0.000282</v>
      </c>
      <c r="F57" s="45">
        <v>0.000282</v>
      </c>
      <c r="G57" s="45">
        <v>0</v>
      </c>
      <c r="H57" s="45">
        <v>0.026953</v>
      </c>
    </row>
    <row r="58" spans="1:8" ht="13.5">
      <c r="A58" s="45">
        <v>58</v>
      </c>
      <c r="B58" s="45">
        <v>0</v>
      </c>
      <c r="C58" s="45">
        <v>349</v>
      </c>
      <c r="D58" s="45">
        <v>0.000349</v>
      </c>
      <c r="E58" s="45">
        <v>0.000379</v>
      </c>
      <c r="F58" s="45">
        <v>0.000379</v>
      </c>
      <c r="G58" s="45">
        <v>0</v>
      </c>
      <c r="H58" s="45">
        <v>0.032813</v>
      </c>
    </row>
    <row r="59" spans="1:8" ht="13.5">
      <c r="A59" s="45">
        <v>59</v>
      </c>
      <c r="B59" s="45">
        <v>0</v>
      </c>
      <c r="C59" s="45">
        <v>368</v>
      </c>
      <c r="D59" s="45">
        <v>0.000368</v>
      </c>
      <c r="E59" s="45">
        <v>0.000346</v>
      </c>
      <c r="F59" s="45">
        <v>0.000346</v>
      </c>
      <c r="G59" s="45">
        <v>0</v>
      </c>
      <c r="H59" s="45">
        <v>0.030859</v>
      </c>
    </row>
    <row r="60" spans="1:8" ht="13.5">
      <c r="A60" s="45">
        <v>60</v>
      </c>
      <c r="B60" s="45">
        <v>0</v>
      </c>
      <c r="C60" s="45">
        <v>394</v>
      </c>
      <c r="D60" s="45">
        <v>0.000394</v>
      </c>
      <c r="E60" s="45">
        <v>0.000414</v>
      </c>
      <c r="F60" s="45">
        <v>0.000414</v>
      </c>
      <c r="G60" s="45">
        <v>0</v>
      </c>
      <c r="H60" s="45">
        <v>0.034766</v>
      </c>
    </row>
    <row r="61" spans="1:8" ht="13.5">
      <c r="A61" s="45">
        <v>61</v>
      </c>
      <c r="B61" s="45">
        <v>0</v>
      </c>
      <c r="C61" s="45">
        <v>424</v>
      </c>
      <c r="D61" s="45">
        <v>0.000424</v>
      </c>
      <c r="E61" s="45">
        <v>0.000414</v>
      </c>
      <c r="F61" s="45">
        <v>0.000414</v>
      </c>
      <c r="G61" s="45">
        <v>0</v>
      </c>
      <c r="H61" s="45">
        <v>0.034766</v>
      </c>
    </row>
    <row r="62" spans="1:8" ht="13.5">
      <c r="A62" s="45">
        <v>62</v>
      </c>
      <c r="B62" s="45">
        <v>0</v>
      </c>
      <c r="C62" s="45">
        <v>457</v>
      </c>
      <c r="D62" s="45">
        <v>0.000457</v>
      </c>
      <c r="E62" s="45">
        <v>0.000449</v>
      </c>
      <c r="F62" s="45">
        <v>0.000449</v>
      </c>
      <c r="G62" s="45">
        <v>0</v>
      </c>
      <c r="H62" s="45">
        <v>0.036719</v>
      </c>
    </row>
    <row r="63" spans="1:8" ht="13.5">
      <c r="A63" s="45">
        <v>63</v>
      </c>
      <c r="B63" s="45">
        <v>0</v>
      </c>
      <c r="C63" s="45">
        <v>499</v>
      </c>
      <c r="D63" s="45">
        <v>0.000499</v>
      </c>
      <c r="E63" s="45">
        <v>0.000522</v>
      </c>
      <c r="F63" s="45">
        <v>0.000522</v>
      </c>
      <c r="G63" s="45">
        <v>0</v>
      </c>
      <c r="H63" s="45">
        <v>0.040625</v>
      </c>
    </row>
    <row r="64" spans="1:8" ht="13.5">
      <c r="A64" s="45">
        <v>64</v>
      </c>
      <c r="B64" s="45">
        <v>0</v>
      </c>
      <c r="C64" s="45">
        <v>548</v>
      </c>
      <c r="D64" s="45">
        <v>0.000548</v>
      </c>
      <c r="E64" s="45">
        <v>0.000522</v>
      </c>
      <c r="F64" s="45">
        <v>0.000522</v>
      </c>
      <c r="G64" s="45">
        <v>0</v>
      </c>
      <c r="H64" s="45">
        <v>0.040625</v>
      </c>
    </row>
    <row r="65" spans="1:8" ht="13.5">
      <c r="A65" s="45">
        <v>65</v>
      </c>
      <c r="B65" s="45">
        <v>0</v>
      </c>
      <c r="C65" s="45">
        <v>607</v>
      </c>
      <c r="D65" s="45">
        <v>0.000607</v>
      </c>
      <c r="E65" s="45">
        <v>0.000639</v>
      </c>
      <c r="F65" s="45">
        <v>0.000639</v>
      </c>
      <c r="G65" s="45">
        <v>0</v>
      </c>
      <c r="H65" s="45">
        <v>0.046484</v>
      </c>
    </row>
    <row r="66" spans="1:8" ht="13.5">
      <c r="A66" s="45">
        <v>66</v>
      </c>
      <c r="B66" s="45">
        <v>0</v>
      </c>
      <c r="C66" s="45">
        <v>686</v>
      </c>
      <c r="D66" s="45">
        <v>0.000686</v>
      </c>
      <c r="E66" s="45">
        <v>0.000639</v>
      </c>
      <c r="F66" s="45">
        <v>0.000639</v>
      </c>
      <c r="G66" s="45">
        <v>0</v>
      </c>
      <c r="H66" s="45">
        <v>0.046484</v>
      </c>
    </row>
    <row r="67" spans="1:8" ht="13.5">
      <c r="A67" s="45">
        <v>67</v>
      </c>
      <c r="B67" s="45">
        <v>0</v>
      </c>
      <c r="C67" s="45">
        <v>791</v>
      </c>
      <c r="D67" s="45">
        <v>0.000791</v>
      </c>
      <c r="E67" s="45">
        <v>0.000816</v>
      </c>
      <c r="F67" s="45">
        <v>0.000816</v>
      </c>
      <c r="G67" s="45">
        <v>0</v>
      </c>
      <c r="H67" s="45">
        <v>0.079688</v>
      </c>
    </row>
    <row r="68" spans="1:8" ht="13.5">
      <c r="A68" s="45">
        <v>68</v>
      </c>
      <c r="B68" s="45">
        <v>0</v>
      </c>
      <c r="C68" s="45">
        <v>934</v>
      </c>
      <c r="D68" s="45">
        <v>0.000934</v>
      </c>
      <c r="E68" s="45">
        <v>0.000903</v>
      </c>
      <c r="F68" s="45">
        <v>0.000832</v>
      </c>
      <c r="G68" s="45">
        <v>7.1E-05</v>
      </c>
      <c r="H68" s="45">
        <v>0.082129</v>
      </c>
    </row>
    <row r="69" spans="1:8" ht="13.5">
      <c r="A69" s="45">
        <v>69</v>
      </c>
      <c r="B69" s="45">
        <v>0</v>
      </c>
      <c r="C69" s="45">
        <v>1144</v>
      </c>
      <c r="D69" s="45">
        <v>0.001144</v>
      </c>
      <c r="E69" s="45">
        <v>0.001173</v>
      </c>
      <c r="F69" s="45">
        <v>0.000856</v>
      </c>
      <c r="G69" s="45">
        <v>0.000317</v>
      </c>
      <c r="H69" s="45">
        <v>0.085791</v>
      </c>
    </row>
    <row r="70" spans="1:8" ht="13.5">
      <c r="A70" s="45">
        <v>70</v>
      </c>
      <c r="B70" s="45">
        <v>0</v>
      </c>
      <c r="C70" s="45">
        <v>1492</v>
      </c>
      <c r="D70" s="45">
        <v>0.001492</v>
      </c>
      <c r="E70" s="45">
        <v>0.001461</v>
      </c>
      <c r="F70" s="45">
        <v>0.000875</v>
      </c>
      <c r="G70" s="45">
        <v>0.000586</v>
      </c>
      <c r="H70" s="45">
        <v>0.088721</v>
      </c>
    </row>
    <row r="71" spans="1:8" ht="13.5">
      <c r="A71" s="45">
        <v>71</v>
      </c>
      <c r="B71" s="45">
        <v>0</v>
      </c>
      <c r="C71" s="45">
        <v>2186</v>
      </c>
      <c r="D71" s="45">
        <v>0.002186</v>
      </c>
      <c r="E71" s="45">
        <v>0.002213</v>
      </c>
      <c r="F71" s="45">
        <v>0.000913</v>
      </c>
      <c r="G71" s="45">
        <v>0.0013</v>
      </c>
      <c r="H71" s="45">
        <v>0.094824</v>
      </c>
    </row>
    <row r="72" spans="1:8" ht="13.5">
      <c r="A72" s="45">
        <v>72</v>
      </c>
      <c r="B72" s="45">
        <v>0</v>
      </c>
      <c r="C72" s="45">
        <v>4530</v>
      </c>
      <c r="D72" s="45">
        <v>0.00453</v>
      </c>
      <c r="E72" s="45">
        <v>0.004502</v>
      </c>
      <c r="F72" s="45">
        <v>0.000994</v>
      </c>
      <c r="G72" s="45">
        <v>0.003508</v>
      </c>
      <c r="H72" s="45">
        <v>0.10874</v>
      </c>
    </row>
    <row r="73" spans="1:8" ht="13.5">
      <c r="A73" s="45">
        <v>73</v>
      </c>
      <c r="B73" s="45">
        <v>0</v>
      </c>
      <c r="C73" s="45">
        <v>2891</v>
      </c>
      <c r="D73" s="45">
        <v>0.002891</v>
      </c>
      <c r="E73" s="45">
        <v>0.002934</v>
      </c>
      <c r="F73" s="45">
        <v>0.000942</v>
      </c>
      <c r="G73" s="45">
        <v>0.001992</v>
      </c>
      <c r="H73" s="45">
        <v>0.099707</v>
      </c>
    </row>
    <row r="74" spans="1:8" ht="13.5">
      <c r="A74" s="45">
        <v>74</v>
      </c>
      <c r="B74" s="45">
        <v>0</v>
      </c>
      <c r="C74" s="45">
        <v>1770</v>
      </c>
      <c r="D74" s="45">
        <v>0.00177</v>
      </c>
      <c r="E74" s="45">
        <v>0.00174</v>
      </c>
      <c r="F74" s="45">
        <v>0.00089</v>
      </c>
      <c r="G74" s="45">
        <v>0.000849</v>
      </c>
      <c r="H74" s="45">
        <v>0.091162</v>
      </c>
    </row>
    <row r="75" spans="1:8" ht="13.5">
      <c r="A75" s="45">
        <v>75</v>
      </c>
      <c r="B75" s="45">
        <v>0</v>
      </c>
      <c r="C75" s="45">
        <v>1294</v>
      </c>
      <c r="D75" s="45">
        <v>0.001294</v>
      </c>
      <c r="E75" s="45">
        <v>0.001311</v>
      </c>
      <c r="F75" s="45">
        <v>0.000866</v>
      </c>
      <c r="G75" s="45">
        <v>0.000445</v>
      </c>
      <c r="H75" s="45">
        <v>0.087256</v>
      </c>
    </row>
    <row r="76" spans="1:8" ht="13.5">
      <c r="A76" s="45">
        <v>76</v>
      </c>
      <c r="B76" s="45">
        <v>0</v>
      </c>
      <c r="C76" s="45">
        <v>1027</v>
      </c>
      <c r="D76" s="45">
        <v>0.001027</v>
      </c>
      <c r="E76" s="45">
        <v>0.001015</v>
      </c>
      <c r="F76" s="45">
        <v>0.000843</v>
      </c>
      <c r="G76" s="45">
        <v>0.000171</v>
      </c>
      <c r="H76" s="45">
        <v>0.083838</v>
      </c>
    </row>
    <row r="77" spans="1:8" ht="13.5">
      <c r="A77" s="45">
        <v>77</v>
      </c>
      <c r="B77" s="45">
        <v>0</v>
      </c>
      <c r="C77" s="45">
        <v>855</v>
      </c>
      <c r="D77" s="45">
        <v>0.000855</v>
      </c>
      <c r="E77" s="45">
        <v>0.000865</v>
      </c>
      <c r="F77" s="45">
        <v>0.000827</v>
      </c>
      <c r="G77" s="45">
        <v>3.8E-05</v>
      </c>
      <c r="H77" s="45">
        <v>0.081396</v>
      </c>
    </row>
    <row r="78" spans="1:8" ht="13.5">
      <c r="A78" s="45">
        <v>78</v>
      </c>
      <c r="B78" s="45">
        <v>0</v>
      </c>
      <c r="C78" s="45">
        <v>735</v>
      </c>
      <c r="D78" s="45">
        <v>0.000735</v>
      </c>
      <c r="E78" s="45">
        <v>0.000738</v>
      </c>
      <c r="F78" s="45">
        <v>0.000738</v>
      </c>
      <c r="G78" s="45">
        <v>0</v>
      </c>
      <c r="H78" s="45">
        <v>0.065771</v>
      </c>
    </row>
    <row r="79" spans="1:8" ht="13.5">
      <c r="A79" s="45">
        <v>79</v>
      </c>
      <c r="B79" s="45">
        <v>0</v>
      </c>
      <c r="C79" s="45">
        <v>645</v>
      </c>
      <c r="D79" s="45">
        <v>0.000645</v>
      </c>
      <c r="E79" s="45">
        <v>0.000672</v>
      </c>
      <c r="F79" s="45">
        <v>0.000672</v>
      </c>
      <c r="G79" s="45">
        <v>0</v>
      </c>
      <c r="H79" s="45">
        <v>0.048193</v>
      </c>
    </row>
    <row r="80" spans="1:8" ht="13.5">
      <c r="A80" s="45">
        <v>80</v>
      </c>
      <c r="B80" s="45">
        <v>0</v>
      </c>
      <c r="C80" s="45">
        <v>577</v>
      </c>
      <c r="D80" s="45">
        <v>0.000577</v>
      </c>
      <c r="E80" s="45">
        <v>0.000556</v>
      </c>
      <c r="F80" s="45">
        <v>0.000556</v>
      </c>
      <c r="G80" s="45">
        <v>0</v>
      </c>
      <c r="H80" s="45">
        <v>0.042334</v>
      </c>
    </row>
    <row r="81" spans="1:8" ht="13.5">
      <c r="A81" s="45">
        <v>81</v>
      </c>
      <c r="B81" s="45">
        <v>0</v>
      </c>
      <c r="C81" s="45">
        <v>521</v>
      </c>
      <c r="D81" s="45">
        <v>0.000521</v>
      </c>
      <c r="E81" s="45">
        <v>0.000556</v>
      </c>
      <c r="F81" s="45">
        <v>0.000556</v>
      </c>
      <c r="G81" s="45">
        <v>0</v>
      </c>
      <c r="H81" s="45">
        <v>0.042334</v>
      </c>
    </row>
    <row r="82" spans="1:8" ht="13.5">
      <c r="A82" s="45">
        <v>82</v>
      </c>
      <c r="B82" s="45">
        <v>0</v>
      </c>
      <c r="C82" s="45">
        <v>476</v>
      </c>
      <c r="D82" s="45">
        <v>0.000476</v>
      </c>
      <c r="E82" s="45">
        <v>0.000444</v>
      </c>
      <c r="F82" s="45">
        <v>0.000444</v>
      </c>
      <c r="G82" s="45">
        <v>0</v>
      </c>
      <c r="H82" s="45">
        <v>0.036475</v>
      </c>
    </row>
    <row r="83" spans="1:8" ht="13.5">
      <c r="A83" s="45">
        <v>83</v>
      </c>
      <c r="B83" s="45">
        <v>0</v>
      </c>
      <c r="C83" s="45">
        <v>439</v>
      </c>
      <c r="D83" s="45">
        <v>0.000439</v>
      </c>
      <c r="E83" s="45">
        <v>0.000485</v>
      </c>
      <c r="F83" s="45">
        <v>0.000485</v>
      </c>
      <c r="G83" s="45">
        <v>0</v>
      </c>
      <c r="H83" s="45">
        <v>0.038672</v>
      </c>
    </row>
    <row r="84" spans="1:8" ht="13.5">
      <c r="A84" s="45">
        <v>84</v>
      </c>
      <c r="B84" s="45">
        <v>0</v>
      </c>
      <c r="C84" s="45">
        <v>409</v>
      </c>
      <c r="D84" s="45">
        <v>0.000409</v>
      </c>
      <c r="E84" s="45">
        <v>0.000379</v>
      </c>
      <c r="F84" s="45">
        <v>0.000379</v>
      </c>
      <c r="G84" s="45">
        <v>0</v>
      </c>
      <c r="H84" s="45">
        <v>0.032813</v>
      </c>
    </row>
    <row r="85" spans="1:8" ht="13.5">
      <c r="A85" s="45">
        <v>85</v>
      </c>
      <c r="B85" s="45">
        <v>0</v>
      </c>
      <c r="C85" s="45">
        <v>382</v>
      </c>
      <c r="D85" s="45">
        <v>0.000382</v>
      </c>
      <c r="E85" s="45">
        <v>0.000414</v>
      </c>
      <c r="F85" s="45">
        <v>0.000414</v>
      </c>
      <c r="G85" s="45">
        <v>0</v>
      </c>
      <c r="H85" s="45">
        <v>0.034766</v>
      </c>
    </row>
    <row r="86" spans="1:8" ht="13.5">
      <c r="A86" s="45">
        <v>86</v>
      </c>
      <c r="B86" s="45">
        <v>0</v>
      </c>
      <c r="C86" s="45">
        <v>356</v>
      </c>
      <c r="D86" s="45">
        <v>0.000356</v>
      </c>
      <c r="E86" s="45">
        <v>0.000346</v>
      </c>
      <c r="F86" s="45">
        <v>0.000346</v>
      </c>
      <c r="G86" s="45">
        <v>0</v>
      </c>
      <c r="H86" s="45">
        <v>0.030859</v>
      </c>
    </row>
    <row r="87" spans="1:8" ht="13.5">
      <c r="A87" s="45">
        <v>87</v>
      </c>
      <c r="B87" s="45">
        <v>0</v>
      </c>
      <c r="C87" s="45">
        <v>337</v>
      </c>
      <c r="D87" s="45">
        <v>0.000337</v>
      </c>
      <c r="E87" s="45">
        <v>0.000346</v>
      </c>
      <c r="F87" s="45">
        <v>0.000346</v>
      </c>
      <c r="G87" s="45">
        <v>0</v>
      </c>
      <c r="H87" s="45">
        <v>0.030859</v>
      </c>
    </row>
    <row r="88" spans="1:8" ht="13.5">
      <c r="A88" s="45">
        <v>88</v>
      </c>
      <c r="B88" s="45">
        <v>0</v>
      </c>
      <c r="C88" s="45">
        <v>319</v>
      </c>
      <c r="D88" s="45">
        <v>0.000319</v>
      </c>
      <c r="E88" s="45">
        <v>0.000314</v>
      </c>
      <c r="F88" s="45">
        <v>0.000314</v>
      </c>
      <c r="G88" s="45">
        <v>0</v>
      </c>
      <c r="H88" s="45">
        <v>0.028906</v>
      </c>
    </row>
    <row r="89" spans="1:8" ht="13.5">
      <c r="A89" s="45">
        <v>89</v>
      </c>
      <c r="B89" s="45">
        <v>0</v>
      </c>
      <c r="C89" s="45">
        <v>304</v>
      </c>
      <c r="D89" s="45">
        <v>0.000304</v>
      </c>
      <c r="E89" s="45">
        <v>0.000314</v>
      </c>
      <c r="F89" s="45">
        <v>0.000314</v>
      </c>
      <c r="G89" s="45">
        <v>0</v>
      </c>
      <c r="H89" s="45">
        <v>0.028906</v>
      </c>
    </row>
    <row r="90" spans="1:8" ht="13.5">
      <c r="A90" s="45">
        <v>90</v>
      </c>
      <c r="B90" s="45">
        <v>0</v>
      </c>
      <c r="C90" s="45">
        <v>289</v>
      </c>
      <c r="D90" s="45">
        <v>0.000289</v>
      </c>
      <c r="E90" s="45">
        <v>0.000282</v>
      </c>
      <c r="F90" s="45">
        <v>0.000282</v>
      </c>
      <c r="G90" s="45">
        <v>0</v>
      </c>
      <c r="H90" s="45">
        <v>0.026953</v>
      </c>
    </row>
    <row r="91" spans="1:8" ht="13.5">
      <c r="A91" s="45">
        <v>91</v>
      </c>
      <c r="B91" s="45">
        <v>0</v>
      </c>
      <c r="C91" s="45">
        <v>278</v>
      </c>
      <c r="D91" s="45">
        <v>0.000278</v>
      </c>
      <c r="E91" s="45">
        <v>0.000282</v>
      </c>
      <c r="F91" s="45">
        <v>0.000282</v>
      </c>
      <c r="G91" s="45">
        <v>0</v>
      </c>
      <c r="H91" s="45">
        <v>0.026953</v>
      </c>
    </row>
    <row r="92" spans="1:8" ht="13.5">
      <c r="A92" s="45">
        <v>92</v>
      </c>
      <c r="B92" s="45">
        <v>0</v>
      </c>
      <c r="C92" s="45">
        <v>266</v>
      </c>
      <c r="D92" s="45">
        <v>0.000266</v>
      </c>
      <c r="E92" s="45">
        <v>0.000252</v>
      </c>
      <c r="F92" s="45">
        <v>0.000252</v>
      </c>
      <c r="G92" s="45">
        <v>0</v>
      </c>
      <c r="H92" s="45">
        <v>0.025</v>
      </c>
    </row>
    <row r="93" spans="1:8" ht="13.5">
      <c r="A93" s="45">
        <v>93</v>
      </c>
      <c r="B93" s="45">
        <v>0</v>
      </c>
      <c r="C93" s="45">
        <v>255</v>
      </c>
      <c r="D93" s="45">
        <v>0.000255</v>
      </c>
      <c r="E93" s="45">
        <v>0.000252</v>
      </c>
      <c r="F93" s="45">
        <v>0.000252</v>
      </c>
      <c r="G93" s="45">
        <v>0</v>
      </c>
      <c r="H93" s="45">
        <v>0.025</v>
      </c>
    </row>
    <row r="94" spans="1:8" ht="13.5">
      <c r="A94" s="45">
        <v>94</v>
      </c>
      <c r="B94" s="45">
        <v>0</v>
      </c>
      <c r="C94" s="45">
        <v>244</v>
      </c>
      <c r="D94" s="45">
        <v>0.000244</v>
      </c>
      <c r="E94" s="45">
        <v>0.000252</v>
      </c>
      <c r="F94" s="45">
        <v>0.000252</v>
      </c>
      <c r="G94" s="45">
        <v>0</v>
      </c>
      <c r="H94" s="45">
        <v>0.025</v>
      </c>
    </row>
    <row r="95" spans="1:8" ht="13.5">
      <c r="A95" s="45">
        <v>95</v>
      </c>
      <c r="B95" s="45">
        <v>0</v>
      </c>
      <c r="C95" s="45">
        <v>236</v>
      </c>
      <c r="D95" s="45">
        <v>0.000236</v>
      </c>
      <c r="E95" s="45">
        <v>0.000223</v>
      </c>
      <c r="F95" s="45">
        <v>0.000223</v>
      </c>
      <c r="G95" s="45">
        <v>0</v>
      </c>
      <c r="H95" s="45">
        <v>0.023047</v>
      </c>
    </row>
    <row r="96" spans="1:8" ht="13.5">
      <c r="A96" s="45">
        <v>96</v>
      </c>
      <c r="B96" s="45">
        <v>0</v>
      </c>
      <c r="C96" s="45">
        <v>225</v>
      </c>
      <c r="D96" s="45">
        <v>0.000225</v>
      </c>
      <c r="E96" s="45">
        <v>0.000223</v>
      </c>
      <c r="F96" s="45">
        <v>0.000223</v>
      </c>
      <c r="G96" s="45">
        <v>0</v>
      </c>
      <c r="H96" s="45">
        <v>0.023047</v>
      </c>
    </row>
    <row r="97" spans="1:8" ht="13.5">
      <c r="A97" s="45">
        <v>97</v>
      </c>
      <c r="B97" s="45">
        <v>0</v>
      </c>
      <c r="C97" s="45">
        <v>217</v>
      </c>
      <c r="D97" s="45">
        <v>0.000217</v>
      </c>
      <c r="E97" s="45">
        <v>0.000223</v>
      </c>
      <c r="F97" s="45">
        <v>0.000223</v>
      </c>
      <c r="G97" s="45">
        <v>0</v>
      </c>
      <c r="H97" s="45">
        <v>0.023047</v>
      </c>
    </row>
    <row r="98" spans="1:8" ht="13.5">
      <c r="A98" s="45">
        <v>98</v>
      </c>
      <c r="B98" s="45">
        <v>0</v>
      </c>
      <c r="C98" s="45">
        <v>214</v>
      </c>
      <c r="D98" s="45">
        <v>0.000214</v>
      </c>
      <c r="E98" s="45">
        <v>0.000223</v>
      </c>
      <c r="F98" s="45">
        <v>0.000223</v>
      </c>
      <c r="G98" s="45">
        <v>0</v>
      </c>
      <c r="H98" s="45">
        <v>0.023047</v>
      </c>
    </row>
    <row r="99" spans="1:8" ht="13.5">
      <c r="A99" s="45">
        <v>99</v>
      </c>
      <c r="B99" s="45">
        <v>0</v>
      </c>
      <c r="C99" s="45">
        <v>206</v>
      </c>
      <c r="D99" s="45">
        <v>0.000206</v>
      </c>
      <c r="E99" s="45">
        <v>0.000195</v>
      </c>
      <c r="F99" s="45">
        <v>0.000195</v>
      </c>
      <c r="G99" s="45">
        <v>0</v>
      </c>
      <c r="H99" s="45">
        <v>0.021094</v>
      </c>
    </row>
    <row r="100" spans="1:8" ht="13.5">
      <c r="A100" s="45">
        <v>100</v>
      </c>
      <c r="B100" s="45">
        <v>0</v>
      </c>
      <c r="C100" s="45">
        <v>199</v>
      </c>
      <c r="D100" s="45">
        <v>0.000199</v>
      </c>
      <c r="E100" s="45">
        <v>0.000195</v>
      </c>
      <c r="F100" s="45">
        <v>0.000195</v>
      </c>
      <c r="G100" s="45">
        <v>0</v>
      </c>
      <c r="H100" s="45">
        <v>0.021094</v>
      </c>
    </row>
    <row r="101" spans="1:8" ht="13.5">
      <c r="A101" s="45">
        <v>101</v>
      </c>
      <c r="B101" s="45">
        <v>0</v>
      </c>
      <c r="C101" s="45">
        <v>195</v>
      </c>
      <c r="D101" s="45">
        <v>0.000195</v>
      </c>
      <c r="E101" s="45">
        <v>0.000195</v>
      </c>
      <c r="F101" s="45">
        <v>0.000195</v>
      </c>
      <c r="G101" s="45">
        <v>0</v>
      </c>
      <c r="H101" s="45">
        <v>0.021094</v>
      </c>
    </row>
    <row r="102" spans="1:8" ht="13.5">
      <c r="A102" s="45">
        <v>102</v>
      </c>
      <c r="B102" s="45">
        <v>0</v>
      </c>
      <c r="C102" s="45">
        <v>187</v>
      </c>
      <c r="D102" s="45">
        <v>0.000187</v>
      </c>
      <c r="E102" s="45">
        <v>0.000195</v>
      </c>
      <c r="F102" s="45">
        <v>0.000195</v>
      </c>
      <c r="G102" s="45">
        <v>0</v>
      </c>
      <c r="H102" s="45">
        <v>0.021094</v>
      </c>
    </row>
    <row r="103" spans="1:8" ht="13.5">
      <c r="A103" s="45">
        <v>103</v>
      </c>
      <c r="B103" s="45">
        <v>0</v>
      </c>
      <c r="C103" s="45">
        <v>184</v>
      </c>
      <c r="D103" s="45">
        <v>0.000184</v>
      </c>
      <c r="E103" s="45">
        <v>0.000195</v>
      </c>
      <c r="F103" s="45">
        <v>0.000195</v>
      </c>
      <c r="G103" s="45">
        <v>0</v>
      </c>
      <c r="H103" s="45">
        <v>0.021094</v>
      </c>
    </row>
    <row r="104" spans="1:8" ht="13.5">
      <c r="A104" s="45">
        <v>104</v>
      </c>
      <c r="B104" s="45">
        <v>0</v>
      </c>
      <c r="C104" s="45">
        <v>180</v>
      </c>
      <c r="D104" s="45">
        <v>0.00018</v>
      </c>
      <c r="E104" s="45">
        <v>0.000169</v>
      </c>
      <c r="F104" s="45">
        <v>0.000169</v>
      </c>
      <c r="G104" s="45">
        <v>0</v>
      </c>
      <c r="H104" s="45">
        <v>0.019141</v>
      </c>
    </row>
    <row r="105" spans="1:8" ht="13.5">
      <c r="A105" s="45">
        <v>105</v>
      </c>
      <c r="B105" s="45">
        <v>0</v>
      </c>
      <c r="C105" s="45">
        <v>172</v>
      </c>
      <c r="D105" s="45">
        <v>0.000172</v>
      </c>
      <c r="E105" s="45">
        <v>0.000169</v>
      </c>
      <c r="F105" s="45">
        <v>0.000169</v>
      </c>
      <c r="G105" s="45">
        <v>0</v>
      </c>
      <c r="H105" s="45">
        <v>0.019141</v>
      </c>
    </row>
    <row r="106" spans="1:8" ht="13.5">
      <c r="A106" s="45">
        <v>106</v>
      </c>
      <c r="B106" s="45">
        <v>0</v>
      </c>
      <c r="C106" s="45">
        <v>169</v>
      </c>
      <c r="D106" s="45">
        <v>0.000169</v>
      </c>
      <c r="E106" s="45">
        <v>0.000169</v>
      </c>
      <c r="F106" s="45">
        <v>0.000169</v>
      </c>
      <c r="G106" s="45">
        <v>0</v>
      </c>
      <c r="H106" s="45">
        <v>0.019141</v>
      </c>
    </row>
    <row r="107" spans="1:8" ht="13.5">
      <c r="A107" s="45">
        <v>107</v>
      </c>
      <c r="B107" s="45">
        <v>0</v>
      </c>
      <c r="C107" s="45">
        <v>165</v>
      </c>
      <c r="D107" s="45">
        <v>0.000165</v>
      </c>
      <c r="E107" s="45">
        <v>0.000169</v>
      </c>
      <c r="F107" s="45">
        <v>0.000169</v>
      </c>
      <c r="G107" s="45">
        <v>0</v>
      </c>
      <c r="H107" s="45">
        <v>0.019141</v>
      </c>
    </row>
    <row r="108" spans="1:8" ht="13.5">
      <c r="A108" s="45">
        <v>108</v>
      </c>
      <c r="B108" s="45">
        <v>0</v>
      </c>
      <c r="C108" s="45">
        <v>161</v>
      </c>
      <c r="D108" s="45">
        <v>0.000161</v>
      </c>
      <c r="E108" s="45">
        <v>0.000169</v>
      </c>
      <c r="F108" s="45">
        <v>0.000169</v>
      </c>
      <c r="G108" s="45">
        <v>0</v>
      </c>
      <c r="H108" s="45">
        <v>0.019141</v>
      </c>
    </row>
    <row r="109" spans="1:8" ht="13.5">
      <c r="A109" s="45">
        <v>109</v>
      </c>
      <c r="B109" s="45">
        <v>0</v>
      </c>
      <c r="C109" s="45">
        <v>158</v>
      </c>
      <c r="D109" s="45">
        <v>0.000158</v>
      </c>
      <c r="E109" s="45">
        <v>0.000169</v>
      </c>
      <c r="F109" s="45">
        <v>0.000169</v>
      </c>
      <c r="G109" s="45">
        <v>0</v>
      </c>
      <c r="H109" s="45">
        <v>0.019141</v>
      </c>
    </row>
    <row r="110" spans="1:8" ht="13.5">
      <c r="A110" s="45">
        <v>110</v>
      </c>
      <c r="B110" s="45">
        <v>0</v>
      </c>
      <c r="C110" s="45">
        <v>154</v>
      </c>
      <c r="D110" s="45">
        <v>0.000154</v>
      </c>
      <c r="E110" s="45">
        <v>0.000144</v>
      </c>
      <c r="F110" s="45">
        <v>0.000144</v>
      </c>
      <c r="G110" s="45">
        <v>0</v>
      </c>
      <c r="H110" s="45">
        <v>0.017188</v>
      </c>
    </row>
    <row r="111" spans="1:8" ht="13.5">
      <c r="A111" s="45">
        <v>111</v>
      </c>
      <c r="B111" s="45">
        <v>0</v>
      </c>
      <c r="C111" s="45">
        <v>150</v>
      </c>
      <c r="D111" s="45">
        <v>0.00015</v>
      </c>
      <c r="E111" s="45">
        <v>0.000144</v>
      </c>
      <c r="F111" s="45">
        <v>0.000144</v>
      </c>
      <c r="G111" s="45">
        <v>0</v>
      </c>
      <c r="H111" s="45">
        <v>0.017188</v>
      </c>
    </row>
    <row r="112" spans="1:8" ht="13.5">
      <c r="A112" s="45">
        <v>112</v>
      </c>
      <c r="B112" s="45">
        <v>0</v>
      </c>
      <c r="C112" s="45">
        <v>150</v>
      </c>
      <c r="D112" s="45">
        <v>0.00015</v>
      </c>
      <c r="E112" s="45">
        <v>0.000144</v>
      </c>
      <c r="F112" s="45">
        <v>0.000144</v>
      </c>
      <c r="G112" s="45">
        <v>0</v>
      </c>
      <c r="H112" s="45">
        <v>0.017188</v>
      </c>
    </row>
    <row r="113" spans="1:8" ht="13.5">
      <c r="A113" s="45">
        <v>113</v>
      </c>
      <c r="B113" s="45">
        <v>0</v>
      </c>
      <c r="C113" s="45">
        <v>146</v>
      </c>
      <c r="D113" s="45">
        <v>0.000146</v>
      </c>
      <c r="E113" s="45">
        <v>0.000144</v>
      </c>
      <c r="F113" s="45">
        <v>0.000144</v>
      </c>
      <c r="G113" s="45">
        <v>0</v>
      </c>
      <c r="H113" s="45">
        <v>0.017188</v>
      </c>
    </row>
    <row r="114" spans="1:8" ht="13.5">
      <c r="A114" s="45">
        <v>114</v>
      </c>
      <c r="B114" s="45">
        <v>0</v>
      </c>
      <c r="C114" s="45">
        <v>142</v>
      </c>
      <c r="D114" s="45">
        <v>0.000142</v>
      </c>
      <c r="E114" s="45">
        <v>0.000144</v>
      </c>
      <c r="F114" s="45">
        <v>0.000144</v>
      </c>
      <c r="G114" s="45">
        <v>0</v>
      </c>
      <c r="H114" s="45">
        <v>0.017188</v>
      </c>
    </row>
    <row r="115" spans="1:8" ht="13.5">
      <c r="A115" s="45">
        <v>115</v>
      </c>
      <c r="B115" s="45">
        <v>0</v>
      </c>
      <c r="C115" s="45">
        <v>139</v>
      </c>
      <c r="D115" s="45">
        <v>0.000139</v>
      </c>
      <c r="E115" s="45">
        <v>0.000144</v>
      </c>
      <c r="F115" s="45">
        <v>0.000144</v>
      </c>
      <c r="G115" s="45">
        <v>0</v>
      </c>
      <c r="H115" s="45">
        <v>0.017188</v>
      </c>
    </row>
    <row r="116" spans="1:8" ht="13.5">
      <c r="A116" s="45">
        <v>116</v>
      </c>
      <c r="B116" s="45">
        <v>0</v>
      </c>
      <c r="C116" s="45">
        <v>139</v>
      </c>
      <c r="D116" s="45">
        <v>0.000139</v>
      </c>
      <c r="E116" s="45">
        <v>0.000144</v>
      </c>
      <c r="F116" s="45">
        <v>0.000144</v>
      </c>
      <c r="G116" s="45">
        <v>0</v>
      </c>
      <c r="H116" s="45">
        <v>0.017188</v>
      </c>
    </row>
    <row r="117" spans="1:8" ht="13.5">
      <c r="A117" s="45">
        <v>117</v>
      </c>
      <c r="B117" s="45">
        <v>0</v>
      </c>
      <c r="C117" s="45">
        <v>135</v>
      </c>
      <c r="D117" s="45">
        <v>0.000135</v>
      </c>
      <c r="E117" s="45">
        <v>0.000144</v>
      </c>
      <c r="F117" s="45">
        <v>0.000144</v>
      </c>
      <c r="G117" s="45">
        <v>0</v>
      </c>
      <c r="H117" s="45">
        <v>0.017188</v>
      </c>
    </row>
    <row r="118" spans="1:8" ht="13.5">
      <c r="A118" s="45">
        <v>118</v>
      </c>
      <c r="B118" s="45">
        <v>0</v>
      </c>
      <c r="C118" s="45">
        <v>131</v>
      </c>
      <c r="D118" s="45">
        <v>0.000131</v>
      </c>
      <c r="E118" s="45">
        <v>0.00012</v>
      </c>
      <c r="F118" s="45">
        <v>0.00012</v>
      </c>
      <c r="G118" s="45">
        <v>0</v>
      </c>
      <c r="H118" s="45">
        <v>0.015234</v>
      </c>
    </row>
    <row r="119" spans="1:8" ht="13.5">
      <c r="A119" s="45">
        <v>119</v>
      </c>
      <c r="B119" s="45">
        <v>0</v>
      </c>
      <c r="C119" s="45">
        <v>131</v>
      </c>
      <c r="D119" s="45">
        <v>0.000131</v>
      </c>
      <c r="E119" s="45">
        <v>0.000144</v>
      </c>
      <c r="F119" s="45">
        <v>0.000144</v>
      </c>
      <c r="G119" s="45">
        <v>0</v>
      </c>
      <c r="H119" s="45">
        <v>0.017188</v>
      </c>
    </row>
    <row r="120" spans="1:8" ht="13.5">
      <c r="A120" s="45">
        <v>120</v>
      </c>
      <c r="B120" s="45">
        <v>0</v>
      </c>
      <c r="C120" s="45">
        <v>128</v>
      </c>
      <c r="D120" s="45">
        <v>0.000128</v>
      </c>
      <c r="E120" s="45">
        <v>0.00012</v>
      </c>
      <c r="F120" s="45">
        <v>0.00012</v>
      </c>
      <c r="G120" s="45">
        <v>0</v>
      </c>
      <c r="H120" s="45">
        <v>0.015234</v>
      </c>
    </row>
    <row r="121" spans="1:8" ht="13.5">
      <c r="A121" s="45">
        <v>121</v>
      </c>
      <c r="B121" s="45">
        <v>0</v>
      </c>
      <c r="C121" s="45">
        <v>124</v>
      </c>
      <c r="D121" s="45">
        <v>0.000124</v>
      </c>
      <c r="E121" s="45">
        <v>0.00012</v>
      </c>
      <c r="F121" s="45">
        <v>0.00012</v>
      </c>
      <c r="G121" s="45">
        <v>0</v>
      </c>
      <c r="H121" s="45">
        <v>0.015234</v>
      </c>
    </row>
    <row r="122" spans="1:8" ht="13.5">
      <c r="A122" s="45">
        <v>122</v>
      </c>
      <c r="B122" s="45">
        <v>0</v>
      </c>
      <c r="C122" s="45">
        <v>124</v>
      </c>
      <c r="D122" s="45">
        <v>0.000124</v>
      </c>
      <c r="E122" s="45">
        <v>0.00012</v>
      </c>
      <c r="F122" s="45">
        <v>0.00012</v>
      </c>
      <c r="G122" s="45">
        <v>0</v>
      </c>
      <c r="H122" s="45">
        <v>0.015234</v>
      </c>
    </row>
    <row r="123" spans="1:8" ht="13.5">
      <c r="A123" s="45">
        <v>123</v>
      </c>
      <c r="B123" s="45">
        <v>0</v>
      </c>
      <c r="C123" s="45">
        <v>120</v>
      </c>
      <c r="D123" s="45">
        <v>0.00012</v>
      </c>
      <c r="E123" s="45">
        <v>0.00012</v>
      </c>
      <c r="F123" s="45">
        <v>0.00012</v>
      </c>
      <c r="G123" s="45">
        <v>0</v>
      </c>
      <c r="H123" s="45">
        <v>0.015234</v>
      </c>
    </row>
    <row r="124" spans="1:8" ht="13.5">
      <c r="A124" s="45">
        <v>124</v>
      </c>
      <c r="B124" s="45">
        <v>0</v>
      </c>
      <c r="C124" s="45">
        <v>120</v>
      </c>
      <c r="D124" s="45">
        <v>0.00012</v>
      </c>
      <c r="E124" s="45">
        <v>0.00012</v>
      </c>
      <c r="F124" s="45">
        <v>0.00012</v>
      </c>
      <c r="G124" s="45">
        <v>0</v>
      </c>
      <c r="H124" s="45">
        <v>0.015234</v>
      </c>
    </row>
    <row r="125" spans="1:8" ht="13.5">
      <c r="A125" s="45">
        <v>125</v>
      </c>
      <c r="B125" s="45">
        <v>0</v>
      </c>
      <c r="C125" s="45">
        <v>116</v>
      </c>
      <c r="D125" s="45">
        <v>0.000116</v>
      </c>
      <c r="E125" s="45">
        <v>0.00012</v>
      </c>
      <c r="F125" s="45">
        <v>0.00012</v>
      </c>
      <c r="G125" s="45">
        <v>0</v>
      </c>
      <c r="H125" s="45">
        <v>0.015234</v>
      </c>
    </row>
    <row r="126" spans="1:8" ht="13.5">
      <c r="A126" s="45">
        <v>126</v>
      </c>
      <c r="B126" s="45">
        <v>0</v>
      </c>
      <c r="C126" s="45">
        <v>116</v>
      </c>
      <c r="D126" s="45">
        <v>0.000116</v>
      </c>
      <c r="E126" s="45">
        <v>0.00012</v>
      </c>
      <c r="F126" s="45">
        <v>0.00012</v>
      </c>
      <c r="G126" s="45">
        <v>0</v>
      </c>
      <c r="H126" s="45">
        <v>0.015234</v>
      </c>
    </row>
    <row r="127" spans="1:8" ht="13.5">
      <c r="A127" s="45">
        <v>127</v>
      </c>
      <c r="B127" s="45">
        <v>0</v>
      </c>
      <c r="C127" s="45">
        <v>112</v>
      </c>
      <c r="D127" s="45">
        <v>0.000112</v>
      </c>
      <c r="E127" s="45">
        <v>0.00012</v>
      </c>
      <c r="F127" s="45">
        <v>0.00012</v>
      </c>
      <c r="G127" s="45">
        <v>0</v>
      </c>
      <c r="H127" s="45">
        <v>0.015234</v>
      </c>
    </row>
    <row r="128" spans="1:8" ht="13.5">
      <c r="A128" s="45">
        <v>128</v>
      </c>
      <c r="B128" s="45">
        <v>0</v>
      </c>
      <c r="C128" s="45">
        <v>112</v>
      </c>
      <c r="D128" s="45">
        <v>0.000112</v>
      </c>
      <c r="E128" s="45">
        <v>0.00012</v>
      </c>
      <c r="F128" s="45">
        <v>0.00012</v>
      </c>
      <c r="G128" s="45">
        <v>0</v>
      </c>
      <c r="H128" s="45">
        <v>0.015234</v>
      </c>
    </row>
    <row r="129" spans="1:8" ht="13.5">
      <c r="A129" s="45">
        <v>129</v>
      </c>
      <c r="B129" s="45">
        <v>0</v>
      </c>
      <c r="C129" s="45">
        <v>112</v>
      </c>
      <c r="D129" s="45">
        <v>0.000112</v>
      </c>
      <c r="E129" s="45">
        <v>0.00012</v>
      </c>
      <c r="F129" s="45">
        <v>0.00012</v>
      </c>
      <c r="G129" s="45">
        <v>0</v>
      </c>
      <c r="H129" s="45">
        <v>0.015234</v>
      </c>
    </row>
    <row r="130" spans="1:8" ht="13.5">
      <c r="A130" s="45">
        <v>130</v>
      </c>
      <c r="B130" s="45">
        <v>0</v>
      </c>
      <c r="C130" s="45">
        <v>109</v>
      </c>
      <c r="D130" s="45">
        <v>0.000109</v>
      </c>
      <c r="E130" s="45">
        <v>0.00012</v>
      </c>
      <c r="F130" s="45">
        <v>0.00012</v>
      </c>
      <c r="G130" s="45">
        <v>0</v>
      </c>
      <c r="H130" s="45">
        <v>0.015234</v>
      </c>
    </row>
    <row r="131" spans="1:8" ht="13.5">
      <c r="A131" s="45">
        <v>131</v>
      </c>
      <c r="B131" s="45">
        <v>0</v>
      </c>
      <c r="C131" s="45">
        <v>109</v>
      </c>
      <c r="D131" s="45">
        <v>0.000109</v>
      </c>
      <c r="E131" s="45">
        <v>9.8E-05</v>
      </c>
      <c r="F131" s="45">
        <v>9.8E-05</v>
      </c>
      <c r="G131" s="45">
        <v>0</v>
      </c>
      <c r="H131" s="45">
        <v>0.013281</v>
      </c>
    </row>
    <row r="132" spans="1:8" ht="13.5">
      <c r="A132" s="45">
        <v>132</v>
      </c>
      <c r="B132" s="45">
        <v>0</v>
      </c>
      <c r="C132" s="45">
        <v>105</v>
      </c>
      <c r="D132" s="45">
        <v>0.000105</v>
      </c>
      <c r="E132" s="45">
        <v>9.8E-05</v>
      </c>
      <c r="F132" s="45">
        <v>9.8E-05</v>
      </c>
      <c r="G132" s="45">
        <v>0</v>
      </c>
      <c r="H132" s="45">
        <v>0.013281</v>
      </c>
    </row>
    <row r="133" spans="1:8" ht="13.5">
      <c r="A133" s="45">
        <v>133</v>
      </c>
      <c r="B133" s="45">
        <v>0</v>
      </c>
      <c r="C133" s="45">
        <v>105</v>
      </c>
      <c r="D133" s="45">
        <v>0.000105</v>
      </c>
      <c r="E133" s="45">
        <v>9.8E-05</v>
      </c>
      <c r="F133" s="45">
        <v>9.8E-05</v>
      </c>
      <c r="G133" s="45">
        <v>0</v>
      </c>
      <c r="H133" s="45">
        <v>0.013281</v>
      </c>
    </row>
    <row r="134" spans="1:8" ht="13.5">
      <c r="A134" s="45">
        <v>134</v>
      </c>
      <c r="B134" s="45">
        <v>0</v>
      </c>
      <c r="C134" s="45">
        <v>105</v>
      </c>
      <c r="D134" s="45">
        <v>0.000105</v>
      </c>
      <c r="E134" s="45">
        <v>9.8E-05</v>
      </c>
      <c r="F134" s="45">
        <v>9.8E-05</v>
      </c>
      <c r="G134" s="45">
        <v>0</v>
      </c>
      <c r="H134" s="45">
        <v>0.013281</v>
      </c>
    </row>
    <row r="135" spans="1:8" ht="13.5">
      <c r="A135" s="45">
        <v>135</v>
      </c>
      <c r="B135" s="45">
        <v>0</v>
      </c>
      <c r="C135" s="45">
        <v>101</v>
      </c>
      <c r="D135" s="45">
        <v>0.000101</v>
      </c>
      <c r="E135" s="45">
        <v>9.8E-05</v>
      </c>
      <c r="F135" s="45">
        <v>9.8E-05</v>
      </c>
      <c r="G135" s="45">
        <v>0</v>
      </c>
      <c r="H135" s="45">
        <v>0.013281</v>
      </c>
    </row>
    <row r="136" spans="1:8" ht="13.5">
      <c r="A136" s="45">
        <v>136</v>
      </c>
      <c r="B136" s="45">
        <v>0</v>
      </c>
      <c r="C136" s="45">
        <v>101</v>
      </c>
      <c r="D136" s="45">
        <v>0.000101</v>
      </c>
      <c r="E136" s="45">
        <v>9.8E-05</v>
      </c>
      <c r="F136" s="45">
        <v>9.8E-05</v>
      </c>
      <c r="G136" s="45">
        <v>0</v>
      </c>
      <c r="H136" s="45">
        <v>0.013281</v>
      </c>
    </row>
    <row r="137" spans="1:8" ht="13.5">
      <c r="A137" s="45">
        <v>137</v>
      </c>
      <c r="B137" s="45">
        <v>0</v>
      </c>
      <c r="C137" s="45">
        <v>101</v>
      </c>
      <c r="D137" s="45">
        <v>0.000101</v>
      </c>
      <c r="E137" s="45">
        <v>9.8E-05</v>
      </c>
      <c r="F137" s="45">
        <v>9.8E-05</v>
      </c>
      <c r="G137" s="45">
        <v>0</v>
      </c>
      <c r="H137" s="45">
        <v>0.013281</v>
      </c>
    </row>
    <row r="138" spans="1:8" ht="13.5">
      <c r="A138" s="45">
        <v>138</v>
      </c>
      <c r="B138" s="45">
        <v>0</v>
      </c>
      <c r="C138" s="45">
        <v>98</v>
      </c>
      <c r="D138" s="45">
        <v>9.8E-05</v>
      </c>
      <c r="E138" s="45">
        <v>9.8E-05</v>
      </c>
      <c r="F138" s="45">
        <v>9.8E-05</v>
      </c>
      <c r="G138" s="45">
        <v>0</v>
      </c>
      <c r="H138" s="45">
        <v>0.013281</v>
      </c>
    </row>
    <row r="139" spans="1:8" ht="13.5">
      <c r="A139" s="45">
        <v>139</v>
      </c>
      <c r="B139" s="45">
        <v>0</v>
      </c>
      <c r="C139" s="45">
        <v>98</v>
      </c>
      <c r="D139" s="45">
        <v>9.8E-05</v>
      </c>
      <c r="E139" s="45">
        <v>9.8E-05</v>
      </c>
      <c r="F139" s="45">
        <v>9.8E-05</v>
      </c>
      <c r="G139" s="45">
        <v>0</v>
      </c>
      <c r="H139" s="45">
        <v>0.013281</v>
      </c>
    </row>
    <row r="140" spans="1:8" ht="13.5">
      <c r="A140" s="45">
        <v>140</v>
      </c>
      <c r="B140" s="45">
        <v>0</v>
      </c>
      <c r="C140" s="45">
        <v>98</v>
      </c>
      <c r="D140" s="45">
        <v>9.8E-05</v>
      </c>
      <c r="E140" s="45">
        <v>9.8E-05</v>
      </c>
      <c r="F140" s="45">
        <v>9.8E-05</v>
      </c>
      <c r="G140" s="45">
        <v>0</v>
      </c>
      <c r="H140" s="45">
        <v>0.013281</v>
      </c>
    </row>
    <row r="141" spans="1:8" ht="13.5">
      <c r="A141" s="45">
        <v>141</v>
      </c>
      <c r="B141" s="45">
        <v>0</v>
      </c>
      <c r="C141" s="45">
        <v>94</v>
      </c>
      <c r="D141" s="45">
        <v>9.4E-05</v>
      </c>
      <c r="E141" s="45">
        <v>9.8E-05</v>
      </c>
      <c r="F141" s="45">
        <v>9.8E-05</v>
      </c>
      <c r="G141" s="45">
        <v>0</v>
      </c>
      <c r="H141" s="45">
        <v>0.013281</v>
      </c>
    </row>
    <row r="142" spans="1:8" ht="13.5">
      <c r="A142" s="45">
        <v>142</v>
      </c>
      <c r="B142" s="45">
        <v>0</v>
      </c>
      <c r="C142" s="45">
        <v>94</v>
      </c>
      <c r="D142" s="45">
        <v>9.4E-05</v>
      </c>
      <c r="E142" s="45">
        <v>9.8E-05</v>
      </c>
      <c r="F142" s="45">
        <v>9.8E-05</v>
      </c>
      <c r="G142" s="45">
        <v>0</v>
      </c>
      <c r="H142" s="45">
        <v>0.013281</v>
      </c>
    </row>
    <row r="143" spans="1:8" ht="13.5">
      <c r="A143" s="45">
        <v>143</v>
      </c>
      <c r="B143" s="45">
        <v>0</v>
      </c>
      <c r="C143" s="45">
        <v>94</v>
      </c>
      <c r="D143" s="45">
        <v>9.4E-05</v>
      </c>
      <c r="E143" s="45">
        <v>9.8E-05</v>
      </c>
      <c r="F143" s="45">
        <v>9.8E-05</v>
      </c>
      <c r="G143" s="45">
        <v>0</v>
      </c>
      <c r="H143" s="45">
        <v>0.013281</v>
      </c>
    </row>
    <row r="144" spans="1:8" ht="13.5">
      <c r="A144" s="45">
        <v>144</v>
      </c>
      <c r="B144" s="45">
        <v>0</v>
      </c>
      <c r="C144" s="45">
        <v>0</v>
      </c>
      <c r="D144" s="45">
        <v>0</v>
      </c>
      <c r="E144" s="45">
        <v>4E-06</v>
      </c>
      <c r="F144" s="45">
        <v>4E-06</v>
      </c>
      <c r="G144" s="45">
        <v>0</v>
      </c>
      <c r="H144" s="45">
        <v>0</v>
      </c>
    </row>
  </sheetData>
  <printOptions/>
  <pageMargins left="0.75" right="0.75" top="1" bottom="1" header="0.512" footer="0.512"/>
  <pageSetup horizontalDpi="600" verticalDpi="600" orientation="portrait" paperSize="9" scale="7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view="pageBreakPreview" zoomScale="75" zoomScaleSheetLayoutView="75" workbookViewId="0" topLeftCell="A1">
      <selection activeCell="I51" sqref="I51"/>
    </sheetView>
  </sheetViews>
  <sheetFormatPr defaultColWidth="9.00390625" defaultRowHeight="13.5"/>
  <cols>
    <col min="1" max="1" width="6.125" style="34" customWidth="1"/>
    <col min="2" max="2" width="10.625" style="42" customWidth="1"/>
    <col min="3" max="3" width="10.625" style="38" customWidth="1"/>
    <col min="4" max="8" width="10.625" style="37" customWidth="1"/>
    <col min="9" max="9" width="10.625" style="38" customWidth="1"/>
    <col min="10" max="10" width="9.00390625" style="39" customWidth="1"/>
    <col min="11" max="16384" width="9.00390625" style="34" customWidth="1"/>
  </cols>
  <sheetData>
    <row r="1" spans="2:3" ht="11.25">
      <c r="B1" s="35"/>
      <c r="C1" s="36"/>
    </row>
    <row r="2" spans="1:9" ht="22.5">
      <c r="A2" s="40" t="s">
        <v>110</v>
      </c>
      <c r="B2" s="35" t="s">
        <v>175</v>
      </c>
      <c r="C2" s="36" t="s">
        <v>176</v>
      </c>
      <c r="D2" s="37" t="s">
        <v>177</v>
      </c>
      <c r="E2" s="37" t="s">
        <v>178</v>
      </c>
      <c r="F2" s="44" t="s">
        <v>189</v>
      </c>
      <c r="G2" s="44" t="s">
        <v>188</v>
      </c>
      <c r="H2" s="37" t="s">
        <v>179</v>
      </c>
      <c r="I2" s="58" t="s">
        <v>251</v>
      </c>
    </row>
    <row r="3" ht="11.25">
      <c r="A3" s="41">
        <v>0.006944444444444444</v>
      </c>
    </row>
    <row r="4" spans="1:9" ht="11.25">
      <c r="A4" s="41">
        <v>0.013888888888888888</v>
      </c>
      <c r="C4" s="38">
        <f>'データ貼り付け'!D1</f>
        <v>9.4E-05</v>
      </c>
      <c r="D4" s="37">
        <f aca="true" t="shared" si="0" ref="D4:D35">E4+H4</f>
        <v>0</v>
      </c>
      <c r="E4" s="37">
        <f>'データ貼り付け'!G1</f>
        <v>0</v>
      </c>
      <c r="F4" s="37">
        <f>ROUND((E3+E4)/2*600,6)</f>
        <v>0</v>
      </c>
      <c r="G4" s="37">
        <f>G3+F4</f>
        <v>0</v>
      </c>
      <c r="H4" s="37">
        <f>'データ貼り付け'!F1</f>
        <v>0</v>
      </c>
      <c r="I4" s="38">
        <f>'データ貼り付け'!H1</f>
        <v>0</v>
      </c>
    </row>
    <row r="5" spans="1:9" ht="11.25">
      <c r="A5" s="41">
        <v>0.020833333333333332</v>
      </c>
      <c r="C5" s="38">
        <f>'データ貼り付け'!D2</f>
        <v>9.4E-05</v>
      </c>
      <c r="D5" s="37">
        <f t="shared" si="0"/>
        <v>0.000169</v>
      </c>
      <c r="E5" s="37">
        <f>'データ貼り付け'!G2</f>
        <v>0</v>
      </c>
      <c r="F5" s="37">
        <f aca="true" t="shared" si="1" ref="F5:F68">ROUND((E4+E5)/2*600,6)</f>
        <v>0</v>
      </c>
      <c r="G5" s="37">
        <f aca="true" t="shared" si="2" ref="G5:G68">G4+F5</f>
        <v>0</v>
      </c>
      <c r="H5" s="37">
        <f>'データ貼り付け'!F2</f>
        <v>0.000169</v>
      </c>
      <c r="I5" s="38">
        <f>'データ貼り付け'!H2</f>
        <v>0.019141</v>
      </c>
    </row>
    <row r="6" spans="1:9" ht="11.25">
      <c r="A6" s="41">
        <v>0.027777777777777776</v>
      </c>
      <c r="C6" s="38">
        <f>'データ貼り付け'!D3</f>
        <v>9.4E-05</v>
      </c>
      <c r="D6" s="37">
        <f t="shared" si="0"/>
        <v>1.3E-05</v>
      </c>
      <c r="E6" s="37">
        <f>'データ貼り付け'!G3</f>
        <v>0</v>
      </c>
      <c r="F6" s="37">
        <f t="shared" si="1"/>
        <v>0</v>
      </c>
      <c r="G6" s="37">
        <f t="shared" si="2"/>
        <v>0</v>
      </c>
      <c r="H6" s="37">
        <f>'データ貼り付け'!F3</f>
        <v>1.3E-05</v>
      </c>
      <c r="I6" s="38">
        <f>'データ貼り付け'!H3</f>
        <v>0.003516</v>
      </c>
    </row>
    <row r="7" spans="1:9" ht="11.25">
      <c r="A7" s="41">
        <v>0.034722222222222224</v>
      </c>
      <c r="C7" s="38">
        <f>'データ貼り付け'!D4</f>
        <v>9.4E-05</v>
      </c>
      <c r="D7" s="37">
        <f t="shared" si="0"/>
        <v>0.000169</v>
      </c>
      <c r="E7" s="37">
        <f>'データ貼り付け'!G4</f>
        <v>0</v>
      </c>
      <c r="F7" s="37">
        <f t="shared" si="1"/>
        <v>0</v>
      </c>
      <c r="G7" s="37">
        <f t="shared" si="2"/>
        <v>0</v>
      </c>
      <c r="H7" s="37">
        <f>'データ貼り付け'!F4</f>
        <v>0.000169</v>
      </c>
      <c r="I7" s="38">
        <f>'データ貼り付け'!H4</f>
        <v>0.019141</v>
      </c>
    </row>
    <row r="8" spans="1:9" ht="11.25">
      <c r="A8" s="41">
        <v>0.041666666666666664</v>
      </c>
      <c r="C8" s="38">
        <f>'データ貼り付け'!D5</f>
        <v>9.8E-05</v>
      </c>
      <c r="D8" s="37">
        <f t="shared" si="0"/>
        <v>4.1E-05</v>
      </c>
      <c r="E8" s="37">
        <f>'データ貼り付け'!G5</f>
        <v>0</v>
      </c>
      <c r="F8" s="37">
        <f t="shared" si="1"/>
        <v>0</v>
      </c>
      <c r="G8" s="37">
        <f t="shared" si="2"/>
        <v>0</v>
      </c>
      <c r="H8" s="37">
        <f>'データ貼り付け'!F5</f>
        <v>4.1E-05</v>
      </c>
      <c r="I8" s="38">
        <f>'データ貼り付け'!H5</f>
        <v>0.007422</v>
      </c>
    </row>
    <row r="9" spans="1:9" ht="11.25">
      <c r="A9" s="41">
        <v>0.04861111111111111</v>
      </c>
      <c r="C9" s="38">
        <f>'データ貼り付け'!D6</f>
        <v>9.8E-05</v>
      </c>
      <c r="D9" s="37">
        <f t="shared" si="0"/>
        <v>0.000144</v>
      </c>
      <c r="E9" s="37">
        <f>'データ貼り付け'!G6</f>
        <v>0</v>
      </c>
      <c r="F9" s="37">
        <f t="shared" si="1"/>
        <v>0</v>
      </c>
      <c r="G9" s="37">
        <f t="shared" si="2"/>
        <v>0</v>
      </c>
      <c r="H9" s="37">
        <f>'データ貼り付け'!F6</f>
        <v>0.000144</v>
      </c>
      <c r="I9" s="38">
        <f>'データ貼り付け'!H6</f>
        <v>0.017188</v>
      </c>
    </row>
    <row r="10" spans="1:9" ht="11.25">
      <c r="A10" s="41">
        <v>0.05555555555555555</v>
      </c>
      <c r="C10" s="38">
        <f>'データ貼り付け'!D7</f>
        <v>9.8E-05</v>
      </c>
      <c r="D10" s="37">
        <f t="shared" si="0"/>
        <v>5.8E-05</v>
      </c>
      <c r="E10" s="37">
        <f>'データ貼り付け'!G7</f>
        <v>0</v>
      </c>
      <c r="F10" s="37">
        <f t="shared" si="1"/>
        <v>0</v>
      </c>
      <c r="G10" s="37">
        <f t="shared" si="2"/>
        <v>0</v>
      </c>
      <c r="H10" s="37">
        <f>'データ貼り付け'!F7</f>
        <v>5.8E-05</v>
      </c>
      <c r="I10" s="38">
        <f>'データ貼り付け'!H7</f>
        <v>0.009375</v>
      </c>
    </row>
    <row r="11" spans="1:9" ht="11.25">
      <c r="A11" s="41">
        <v>0.0625</v>
      </c>
      <c r="C11" s="38">
        <f>'データ貼り付け'!D8</f>
        <v>0.000101</v>
      </c>
      <c r="D11" s="37">
        <f t="shared" si="0"/>
        <v>0.000144</v>
      </c>
      <c r="E11" s="37">
        <f>'データ貼り付け'!G8</f>
        <v>0</v>
      </c>
      <c r="F11" s="37">
        <f t="shared" si="1"/>
        <v>0</v>
      </c>
      <c r="G11" s="37">
        <f t="shared" si="2"/>
        <v>0</v>
      </c>
      <c r="H11" s="37">
        <f>'データ貼り付け'!F8</f>
        <v>0.000144</v>
      </c>
      <c r="I11" s="38">
        <f>'データ貼り付け'!H8</f>
        <v>0.017188</v>
      </c>
    </row>
    <row r="12" spans="1:9" ht="11.25">
      <c r="A12" s="41">
        <v>0.06944444444444443</v>
      </c>
      <c r="C12" s="38">
        <f>'データ貼り付け'!D9</f>
        <v>0.000101</v>
      </c>
      <c r="D12" s="37">
        <f t="shared" si="0"/>
        <v>5.8E-05</v>
      </c>
      <c r="E12" s="37">
        <f>'データ貼り付け'!G9</f>
        <v>0</v>
      </c>
      <c r="F12" s="37">
        <f t="shared" si="1"/>
        <v>0</v>
      </c>
      <c r="G12" s="37">
        <f t="shared" si="2"/>
        <v>0</v>
      </c>
      <c r="H12" s="37">
        <f>'データ貼り付け'!F9</f>
        <v>5.8E-05</v>
      </c>
      <c r="I12" s="38">
        <f>'データ貼り付け'!H9</f>
        <v>0.009375</v>
      </c>
    </row>
    <row r="13" spans="1:9" ht="11.25">
      <c r="A13" s="41">
        <v>0.0763888888888889</v>
      </c>
      <c r="C13" s="38">
        <f>'データ貼り付け'!D10</f>
        <v>0.000101</v>
      </c>
      <c r="D13" s="37">
        <f t="shared" si="0"/>
        <v>0.000144</v>
      </c>
      <c r="E13" s="37">
        <f>'データ貼り付け'!G10</f>
        <v>0</v>
      </c>
      <c r="F13" s="37">
        <f t="shared" si="1"/>
        <v>0</v>
      </c>
      <c r="G13" s="37">
        <f t="shared" si="2"/>
        <v>0</v>
      </c>
      <c r="H13" s="37">
        <f>'データ貼り付け'!F10</f>
        <v>0.000144</v>
      </c>
      <c r="I13" s="38">
        <f>'データ貼り付け'!H10</f>
        <v>0.017188</v>
      </c>
    </row>
    <row r="14" spans="1:9" ht="11.25">
      <c r="A14" s="41">
        <v>0.08333333333333333</v>
      </c>
      <c r="C14" s="38">
        <f>'データ貼り付け'!D11</f>
        <v>0.000105</v>
      </c>
      <c r="D14" s="37">
        <f t="shared" si="0"/>
        <v>5.8E-05</v>
      </c>
      <c r="E14" s="37">
        <f>'データ貼り付け'!G11</f>
        <v>0</v>
      </c>
      <c r="F14" s="37">
        <f t="shared" si="1"/>
        <v>0</v>
      </c>
      <c r="G14" s="37">
        <f t="shared" si="2"/>
        <v>0</v>
      </c>
      <c r="H14" s="37">
        <f>'データ貼り付け'!F11</f>
        <v>5.8E-05</v>
      </c>
      <c r="I14" s="38">
        <f>'データ貼り付け'!H11</f>
        <v>0.009375</v>
      </c>
    </row>
    <row r="15" spans="1:9" ht="11.25">
      <c r="A15" s="41">
        <v>0.09027777777777778</v>
      </c>
      <c r="C15" s="38">
        <f>'データ貼り付け'!D12</f>
        <v>0.000105</v>
      </c>
      <c r="D15" s="37">
        <f t="shared" si="0"/>
        <v>0.000144</v>
      </c>
      <c r="E15" s="37">
        <f>'データ貼り付け'!G12</f>
        <v>0</v>
      </c>
      <c r="F15" s="37">
        <f t="shared" si="1"/>
        <v>0</v>
      </c>
      <c r="G15" s="37">
        <f t="shared" si="2"/>
        <v>0</v>
      </c>
      <c r="H15" s="37">
        <f>'データ貼り付け'!F12</f>
        <v>0.000144</v>
      </c>
      <c r="I15" s="38">
        <f>'データ貼り付け'!H12</f>
        <v>0.017188</v>
      </c>
    </row>
    <row r="16" spans="1:9" ht="11.25">
      <c r="A16" s="41">
        <v>0.09722222222222222</v>
      </c>
      <c r="C16" s="38">
        <f>'データ貼り付け'!D13</f>
        <v>0.000109</v>
      </c>
      <c r="D16" s="37">
        <f t="shared" si="0"/>
        <v>5.8E-05</v>
      </c>
      <c r="E16" s="37">
        <f>'データ貼り付け'!G13</f>
        <v>0</v>
      </c>
      <c r="F16" s="37">
        <f t="shared" si="1"/>
        <v>0</v>
      </c>
      <c r="G16" s="37">
        <f t="shared" si="2"/>
        <v>0</v>
      </c>
      <c r="H16" s="37">
        <f>'データ貼り付け'!F13</f>
        <v>5.8E-05</v>
      </c>
      <c r="I16" s="38">
        <f>'データ貼り付け'!H13</f>
        <v>0.009375</v>
      </c>
    </row>
    <row r="17" spans="1:9" ht="11.25">
      <c r="A17" s="41">
        <v>0.10416666666666667</v>
      </c>
      <c r="C17" s="38">
        <f>'データ貼り付け'!D14</f>
        <v>0.000109</v>
      </c>
      <c r="D17" s="37">
        <f t="shared" si="0"/>
        <v>0.000144</v>
      </c>
      <c r="E17" s="37">
        <f>'データ貼り付け'!G14</f>
        <v>0</v>
      </c>
      <c r="F17" s="37">
        <f t="shared" si="1"/>
        <v>0</v>
      </c>
      <c r="G17" s="37">
        <f t="shared" si="2"/>
        <v>0</v>
      </c>
      <c r="H17" s="37">
        <f>'データ貼り付け'!F14</f>
        <v>0.000144</v>
      </c>
      <c r="I17" s="38">
        <f>'データ貼り付け'!H14</f>
        <v>0.017188</v>
      </c>
    </row>
    <row r="18" spans="1:9" ht="11.25">
      <c r="A18" s="41">
        <v>0.1111111111111111</v>
      </c>
      <c r="C18" s="38">
        <f>'データ貼り付け'!D15</f>
        <v>0.000109</v>
      </c>
      <c r="D18" s="37">
        <f t="shared" si="0"/>
        <v>7.7E-05</v>
      </c>
      <c r="E18" s="37">
        <f>'データ貼り付け'!G15</f>
        <v>0</v>
      </c>
      <c r="F18" s="37">
        <f t="shared" si="1"/>
        <v>0</v>
      </c>
      <c r="G18" s="37">
        <f t="shared" si="2"/>
        <v>0</v>
      </c>
      <c r="H18" s="37">
        <f>'データ貼り付け'!F15</f>
        <v>7.7E-05</v>
      </c>
      <c r="I18" s="38">
        <f>'データ貼り付け'!H15</f>
        <v>0.011328</v>
      </c>
    </row>
    <row r="19" spans="1:9" ht="11.25">
      <c r="A19" s="41">
        <v>0.11805555555555557</v>
      </c>
      <c r="C19" s="38">
        <f>'データ貼り付け'!D16</f>
        <v>0.000112</v>
      </c>
      <c r="D19" s="37">
        <f t="shared" si="0"/>
        <v>0.000144</v>
      </c>
      <c r="E19" s="37">
        <f>'データ貼り付け'!G16</f>
        <v>0</v>
      </c>
      <c r="F19" s="37">
        <f t="shared" si="1"/>
        <v>0</v>
      </c>
      <c r="G19" s="37">
        <f t="shared" si="2"/>
        <v>0</v>
      </c>
      <c r="H19" s="37">
        <f>'データ貼り付け'!F16</f>
        <v>0.000144</v>
      </c>
      <c r="I19" s="38">
        <f>'データ貼り付け'!H16</f>
        <v>0.017188</v>
      </c>
    </row>
    <row r="20" spans="1:9" ht="11.25">
      <c r="A20" s="41">
        <v>0.125</v>
      </c>
      <c r="C20" s="38">
        <f>'データ貼り付け'!D17</f>
        <v>0.000112</v>
      </c>
      <c r="D20" s="37">
        <f t="shared" si="0"/>
        <v>9.8E-05</v>
      </c>
      <c r="E20" s="37">
        <f>'データ貼り付け'!G17</f>
        <v>0</v>
      </c>
      <c r="F20" s="37">
        <f t="shared" si="1"/>
        <v>0</v>
      </c>
      <c r="G20" s="37">
        <f t="shared" si="2"/>
        <v>0</v>
      </c>
      <c r="H20" s="37">
        <f>'データ貼り付け'!F17</f>
        <v>9.8E-05</v>
      </c>
      <c r="I20" s="38">
        <f>'データ貼り付け'!H17</f>
        <v>0.013281</v>
      </c>
    </row>
    <row r="21" spans="1:9" ht="11.25">
      <c r="A21" s="41">
        <v>0.13194444444444445</v>
      </c>
      <c r="C21" s="38">
        <f>'データ貼り付け'!D18</f>
        <v>0.000116</v>
      </c>
      <c r="D21" s="37">
        <f t="shared" si="0"/>
        <v>0.000144</v>
      </c>
      <c r="E21" s="37">
        <f>'データ貼り付け'!G18</f>
        <v>0</v>
      </c>
      <c r="F21" s="37">
        <f t="shared" si="1"/>
        <v>0</v>
      </c>
      <c r="G21" s="37">
        <f t="shared" si="2"/>
        <v>0</v>
      </c>
      <c r="H21" s="37">
        <f>'データ貼り付け'!F18</f>
        <v>0.000144</v>
      </c>
      <c r="I21" s="38">
        <f>'データ貼り付け'!H18</f>
        <v>0.017188</v>
      </c>
    </row>
    <row r="22" spans="1:9" ht="11.25">
      <c r="A22" s="41">
        <v>0.1388888888888889</v>
      </c>
      <c r="C22" s="38">
        <f>'データ貼り付け'!D19</f>
        <v>0.000116</v>
      </c>
      <c r="D22" s="37">
        <f t="shared" si="0"/>
        <v>9.8E-05</v>
      </c>
      <c r="E22" s="37">
        <f>'データ貼り付け'!G19</f>
        <v>0</v>
      </c>
      <c r="F22" s="37">
        <f t="shared" si="1"/>
        <v>0</v>
      </c>
      <c r="G22" s="37">
        <f t="shared" si="2"/>
        <v>0</v>
      </c>
      <c r="H22" s="37">
        <f>'データ貼り付け'!F19</f>
        <v>9.8E-05</v>
      </c>
      <c r="I22" s="38">
        <f>'データ貼り付け'!H19</f>
        <v>0.013281</v>
      </c>
    </row>
    <row r="23" spans="1:9" ht="11.25">
      <c r="A23" s="41">
        <v>0.14583333333333334</v>
      </c>
      <c r="C23" s="38">
        <f>'データ貼り付け'!D20</f>
        <v>0.00012</v>
      </c>
      <c r="D23" s="37">
        <f t="shared" si="0"/>
        <v>0.000144</v>
      </c>
      <c r="E23" s="37">
        <f>'データ貼り付け'!G20</f>
        <v>0</v>
      </c>
      <c r="F23" s="37">
        <f t="shared" si="1"/>
        <v>0</v>
      </c>
      <c r="G23" s="37">
        <f t="shared" si="2"/>
        <v>0</v>
      </c>
      <c r="H23" s="37">
        <f>'データ貼り付け'!F20</f>
        <v>0.000144</v>
      </c>
      <c r="I23" s="38">
        <f>'データ貼り付け'!H20</f>
        <v>0.017188</v>
      </c>
    </row>
    <row r="24" spans="1:9" ht="11.25">
      <c r="A24" s="41">
        <v>0.15277777777777776</v>
      </c>
      <c r="C24" s="38">
        <f>'データ貼り付け'!D21</f>
        <v>0.00012</v>
      </c>
      <c r="D24" s="37">
        <f t="shared" si="0"/>
        <v>9.8E-05</v>
      </c>
      <c r="E24" s="37">
        <f>'データ貼り付け'!G21</f>
        <v>0</v>
      </c>
      <c r="F24" s="37">
        <f t="shared" si="1"/>
        <v>0</v>
      </c>
      <c r="G24" s="37">
        <f t="shared" si="2"/>
        <v>0</v>
      </c>
      <c r="H24" s="37">
        <f>'データ貼り付け'!F21</f>
        <v>9.8E-05</v>
      </c>
      <c r="I24" s="38">
        <f>'データ貼り付け'!H21</f>
        <v>0.013281</v>
      </c>
    </row>
    <row r="25" spans="1:9" ht="11.25">
      <c r="A25" s="41">
        <v>0.15972222222222224</v>
      </c>
      <c r="C25" s="38">
        <f>'データ貼り付け'!D22</f>
        <v>0.000124</v>
      </c>
      <c r="D25" s="37">
        <f t="shared" si="0"/>
        <v>0.000144</v>
      </c>
      <c r="E25" s="37">
        <f>'データ貼り付け'!G22</f>
        <v>0</v>
      </c>
      <c r="F25" s="37">
        <f t="shared" si="1"/>
        <v>0</v>
      </c>
      <c r="G25" s="37">
        <f t="shared" si="2"/>
        <v>0</v>
      </c>
      <c r="H25" s="37">
        <f>'データ貼り付け'!F22</f>
        <v>0.000144</v>
      </c>
      <c r="I25" s="38">
        <f>'データ貼り付け'!H22</f>
        <v>0.017188</v>
      </c>
    </row>
    <row r="26" spans="1:9" ht="11.25">
      <c r="A26" s="41">
        <v>0.16666666666666666</v>
      </c>
      <c r="C26" s="38">
        <f>'データ貼り付け'!D23</f>
        <v>0.000124</v>
      </c>
      <c r="D26" s="37">
        <f t="shared" si="0"/>
        <v>9.8E-05</v>
      </c>
      <c r="E26" s="37">
        <f>'データ貼り付け'!G23</f>
        <v>0</v>
      </c>
      <c r="F26" s="37">
        <f t="shared" si="1"/>
        <v>0</v>
      </c>
      <c r="G26" s="37">
        <f t="shared" si="2"/>
        <v>0</v>
      </c>
      <c r="H26" s="37">
        <f>'データ貼り付け'!F23</f>
        <v>9.8E-05</v>
      </c>
      <c r="I26" s="38">
        <f>'データ貼り付け'!H23</f>
        <v>0.013281</v>
      </c>
    </row>
    <row r="27" spans="1:9" ht="11.25">
      <c r="A27" s="41">
        <v>0.17361111111111113</v>
      </c>
      <c r="C27" s="38">
        <f>'データ貼り付け'!D24</f>
        <v>0.000128</v>
      </c>
      <c r="D27" s="37">
        <f t="shared" si="0"/>
        <v>0.000144</v>
      </c>
      <c r="E27" s="37">
        <f>'データ貼り付け'!G24</f>
        <v>0</v>
      </c>
      <c r="F27" s="37">
        <f t="shared" si="1"/>
        <v>0</v>
      </c>
      <c r="G27" s="37">
        <f t="shared" si="2"/>
        <v>0</v>
      </c>
      <c r="H27" s="37">
        <f>'データ貼り付け'!F24</f>
        <v>0.000144</v>
      </c>
      <c r="I27" s="38">
        <f>'データ貼り付け'!H24</f>
        <v>0.017188</v>
      </c>
    </row>
    <row r="28" spans="1:9" ht="11.25">
      <c r="A28" s="41">
        <v>0.18055555555555555</v>
      </c>
      <c r="C28" s="38">
        <f>'データ貼り付け'!D25</f>
        <v>0.000128</v>
      </c>
      <c r="D28" s="37">
        <f t="shared" si="0"/>
        <v>9.8E-05</v>
      </c>
      <c r="E28" s="37">
        <f>'データ貼り付け'!G25</f>
        <v>0</v>
      </c>
      <c r="F28" s="37">
        <f t="shared" si="1"/>
        <v>0</v>
      </c>
      <c r="G28" s="37">
        <f t="shared" si="2"/>
        <v>0</v>
      </c>
      <c r="H28" s="37">
        <f>'データ貼り付け'!F25</f>
        <v>9.8E-05</v>
      </c>
      <c r="I28" s="38">
        <f>'データ貼り付け'!H25</f>
        <v>0.013281</v>
      </c>
    </row>
    <row r="29" spans="1:9" ht="11.25">
      <c r="A29" s="41">
        <v>0.1875</v>
      </c>
      <c r="C29" s="38">
        <f>'データ貼り付け'!D26</f>
        <v>0.000131</v>
      </c>
      <c r="D29" s="37">
        <f t="shared" si="0"/>
        <v>0.000144</v>
      </c>
      <c r="E29" s="37">
        <f>'データ貼り付け'!G26</f>
        <v>0</v>
      </c>
      <c r="F29" s="37">
        <f t="shared" si="1"/>
        <v>0</v>
      </c>
      <c r="G29" s="37">
        <f t="shared" si="2"/>
        <v>0</v>
      </c>
      <c r="H29" s="37">
        <f>'データ貼り付け'!F26</f>
        <v>0.000144</v>
      </c>
      <c r="I29" s="38">
        <f>'データ貼り付け'!H26</f>
        <v>0.017188</v>
      </c>
    </row>
    <row r="30" spans="1:9" ht="11.25">
      <c r="A30" s="41">
        <v>0.19444444444444445</v>
      </c>
      <c r="C30" s="38">
        <f>'データ貼り付け'!D27</f>
        <v>0.000135</v>
      </c>
      <c r="D30" s="37">
        <f t="shared" si="0"/>
        <v>0.00012</v>
      </c>
      <c r="E30" s="37">
        <f>'データ貼り付け'!G27</f>
        <v>0</v>
      </c>
      <c r="F30" s="37">
        <f t="shared" si="1"/>
        <v>0</v>
      </c>
      <c r="G30" s="37">
        <f t="shared" si="2"/>
        <v>0</v>
      </c>
      <c r="H30" s="37">
        <f>'データ貼り付け'!F27</f>
        <v>0.00012</v>
      </c>
      <c r="I30" s="38">
        <f>'データ貼り付け'!H27</f>
        <v>0.015234</v>
      </c>
    </row>
    <row r="31" spans="1:9" ht="11.25">
      <c r="A31" s="41">
        <v>0.20138888888888887</v>
      </c>
      <c r="C31" s="38">
        <f>'データ貼り付け'!D28</f>
        <v>0.000135</v>
      </c>
      <c r="D31" s="37">
        <f t="shared" si="0"/>
        <v>0.000144</v>
      </c>
      <c r="E31" s="37">
        <f>'データ貼り付け'!G28</f>
        <v>0</v>
      </c>
      <c r="F31" s="37">
        <f t="shared" si="1"/>
        <v>0</v>
      </c>
      <c r="G31" s="37">
        <f t="shared" si="2"/>
        <v>0</v>
      </c>
      <c r="H31" s="37">
        <f>'データ貼り付け'!F28</f>
        <v>0.000144</v>
      </c>
      <c r="I31" s="38">
        <f>'データ貼り付け'!H28</f>
        <v>0.017188</v>
      </c>
    </row>
    <row r="32" spans="1:9" ht="11.25">
      <c r="A32" s="41">
        <v>0.20833333333333334</v>
      </c>
      <c r="C32" s="38">
        <f>'データ貼り付け'!D29</f>
        <v>0.000139</v>
      </c>
      <c r="D32" s="37">
        <f t="shared" si="0"/>
        <v>0.000144</v>
      </c>
      <c r="E32" s="37">
        <f>'データ貼り付け'!G29</f>
        <v>0</v>
      </c>
      <c r="F32" s="37">
        <f t="shared" si="1"/>
        <v>0</v>
      </c>
      <c r="G32" s="37">
        <f t="shared" si="2"/>
        <v>0</v>
      </c>
      <c r="H32" s="37">
        <f>'データ貼り付け'!F29</f>
        <v>0.000144</v>
      </c>
      <c r="I32" s="38">
        <f>'データ貼り付け'!H29</f>
        <v>0.017188</v>
      </c>
    </row>
    <row r="33" spans="1:9" ht="11.25">
      <c r="A33" s="41">
        <v>0.2152777777777778</v>
      </c>
      <c r="C33" s="38">
        <f>'データ貼り付け'!D30</f>
        <v>0.000142</v>
      </c>
      <c r="D33" s="37">
        <f t="shared" si="0"/>
        <v>0.000144</v>
      </c>
      <c r="E33" s="37">
        <f>'データ貼り付け'!G30</f>
        <v>0</v>
      </c>
      <c r="F33" s="37">
        <f t="shared" si="1"/>
        <v>0</v>
      </c>
      <c r="G33" s="37">
        <f t="shared" si="2"/>
        <v>0</v>
      </c>
      <c r="H33" s="37">
        <f>'データ貼り付け'!F30</f>
        <v>0.000144</v>
      </c>
      <c r="I33" s="38">
        <f>'データ貼り付け'!H30</f>
        <v>0.017188</v>
      </c>
    </row>
    <row r="34" spans="1:9" ht="11.25">
      <c r="A34" s="41">
        <v>0.2222222222222222</v>
      </c>
      <c r="C34" s="38">
        <f>'データ貼り付け'!D31</f>
        <v>0.000142</v>
      </c>
      <c r="D34" s="37">
        <f t="shared" si="0"/>
        <v>0.000144</v>
      </c>
      <c r="E34" s="37">
        <f>'データ貼り付け'!G31</f>
        <v>0</v>
      </c>
      <c r="F34" s="37">
        <f t="shared" si="1"/>
        <v>0</v>
      </c>
      <c r="G34" s="37">
        <f t="shared" si="2"/>
        <v>0</v>
      </c>
      <c r="H34" s="37">
        <f>'データ貼り付け'!F31</f>
        <v>0.000144</v>
      </c>
      <c r="I34" s="38">
        <f>'データ貼り付け'!H31</f>
        <v>0.017188</v>
      </c>
    </row>
    <row r="35" spans="1:9" ht="11.25">
      <c r="A35" s="41">
        <v>0.22916666666666666</v>
      </c>
      <c r="C35" s="38">
        <f>'データ貼り付け'!D32</f>
        <v>0.000146</v>
      </c>
      <c r="D35" s="37">
        <f t="shared" si="0"/>
        <v>0.000144</v>
      </c>
      <c r="E35" s="37">
        <f>'データ貼り付け'!G32</f>
        <v>0</v>
      </c>
      <c r="F35" s="37">
        <f t="shared" si="1"/>
        <v>0</v>
      </c>
      <c r="G35" s="37">
        <f t="shared" si="2"/>
        <v>0</v>
      </c>
      <c r="H35" s="37">
        <f>'データ貼り付け'!F32</f>
        <v>0.000144</v>
      </c>
      <c r="I35" s="38">
        <f>'データ貼り付け'!H32</f>
        <v>0.017188</v>
      </c>
    </row>
    <row r="36" spans="1:9" ht="11.25">
      <c r="A36" s="41">
        <v>0.23611111111111113</v>
      </c>
      <c r="C36" s="38">
        <f>'データ貼り付け'!D33</f>
        <v>0.00015</v>
      </c>
      <c r="D36" s="37">
        <f aca="true" t="shared" si="3" ref="D36:D67">E36+H36</f>
        <v>0.000144</v>
      </c>
      <c r="E36" s="37">
        <f>'データ貼り付け'!G33</f>
        <v>0</v>
      </c>
      <c r="F36" s="37">
        <f t="shared" si="1"/>
        <v>0</v>
      </c>
      <c r="G36" s="37">
        <f t="shared" si="2"/>
        <v>0</v>
      </c>
      <c r="H36" s="37">
        <f>'データ貼り付け'!F33</f>
        <v>0.000144</v>
      </c>
      <c r="I36" s="38">
        <f>'データ貼り付け'!H33</f>
        <v>0.017188</v>
      </c>
    </row>
    <row r="37" spans="1:9" ht="11.25">
      <c r="A37" s="41">
        <v>0.24305555555555555</v>
      </c>
      <c r="C37" s="38">
        <f>'データ貼り付け'!D34</f>
        <v>0.000154</v>
      </c>
      <c r="D37" s="37">
        <f t="shared" si="3"/>
        <v>0.000144</v>
      </c>
      <c r="E37" s="37">
        <f>'データ貼り付け'!G34</f>
        <v>0</v>
      </c>
      <c r="F37" s="37">
        <f t="shared" si="1"/>
        <v>0</v>
      </c>
      <c r="G37" s="37">
        <f t="shared" si="2"/>
        <v>0</v>
      </c>
      <c r="H37" s="37">
        <f>'データ貼り付け'!F34</f>
        <v>0.000144</v>
      </c>
      <c r="I37" s="38">
        <f>'データ貼り付け'!H34</f>
        <v>0.017188</v>
      </c>
    </row>
    <row r="38" spans="1:9" ht="11.25">
      <c r="A38" s="41">
        <v>0.25</v>
      </c>
      <c r="C38" s="38">
        <f>'データ貼り付け'!D35</f>
        <v>0.000158</v>
      </c>
      <c r="D38" s="37">
        <f t="shared" si="3"/>
        <v>0.000169</v>
      </c>
      <c r="E38" s="37">
        <f>'データ貼り付け'!G35</f>
        <v>0</v>
      </c>
      <c r="F38" s="37">
        <f t="shared" si="1"/>
        <v>0</v>
      </c>
      <c r="G38" s="37">
        <f t="shared" si="2"/>
        <v>0</v>
      </c>
      <c r="H38" s="37">
        <f>'データ貼り付け'!F35</f>
        <v>0.000169</v>
      </c>
      <c r="I38" s="38">
        <f>'データ貼り付け'!H35</f>
        <v>0.019141</v>
      </c>
    </row>
    <row r="39" spans="1:9" ht="11.25">
      <c r="A39" s="41">
        <v>0.2569444444444445</v>
      </c>
      <c r="C39" s="38">
        <f>'データ貼り付け'!D36</f>
        <v>0.000161</v>
      </c>
      <c r="D39" s="37">
        <f t="shared" si="3"/>
        <v>0.000169</v>
      </c>
      <c r="E39" s="37">
        <f>'データ貼り付け'!G36</f>
        <v>0</v>
      </c>
      <c r="F39" s="37">
        <f t="shared" si="1"/>
        <v>0</v>
      </c>
      <c r="G39" s="37">
        <f t="shared" si="2"/>
        <v>0</v>
      </c>
      <c r="H39" s="37">
        <f>'データ貼り付け'!F36</f>
        <v>0.000169</v>
      </c>
      <c r="I39" s="38">
        <f>'データ貼り付け'!H36</f>
        <v>0.019141</v>
      </c>
    </row>
    <row r="40" spans="1:9" ht="11.25">
      <c r="A40" s="41">
        <v>0.2638888888888889</v>
      </c>
      <c r="C40" s="38">
        <f>'データ貼り付け'!D37</f>
        <v>0.000165</v>
      </c>
      <c r="D40" s="37">
        <f t="shared" si="3"/>
        <v>0.000169</v>
      </c>
      <c r="E40" s="37">
        <f>'データ貼り付け'!G37</f>
        <v>0</v>
      </c>
      <c r="F40" s="37">
        <f t="shared" si="1"/>
        <v>0</v>
      </c>
      <c r="G40" s="37">
        <f t="shared" si="2"/>
        <v>0</v>
      </c>
      <c r="H40" s="37">
        <f>'データ貼り付け'!F37</f>
        <v>0.000169</v>
      </c>
      <c r="I40" s="38">
        <f>'データ貼り付け'!H37</f>
        <v>0.019141</v>
      </c>
    </row>
    <row r="41" spans="1:9" ht="11.25">
      <c r="A41" s="41">
        <v>0.2708333333333333</v>
      </c>
      <c r="C41" s="38">
        <f>'データ貼り付け'!D38</f>
        <v>0.000169</v>
      </c>
      <c r="D41" s="37">
        <f t="shared" si="3"/>
        <v>0.000169</v>
      </c>
      <c r="E41" s="37">
        <f>'データ貼り付け'!G38</f>
        <v>0</v>
      </c>
      <c r="F41" s="37">
        <f t="shared" si="1"/>
        <v>0</v>
      </c>
      <c r="G41" s="37">
        <f t="shared" si="2"/>
        <v>0</v>
      </c>
      <c r="H41" s="37">
        <f>'データ貼り付け'!F38</f>
        <v>0.000169</v>
      </c>
      <c r="I41" s="38">
        <f>'データ貼り付け'!H38</f>
        <v>0.019141</v>
      </c>
    </row>
    <row r="42" spans="1:9" ht="11.25">
      <c r="A42" s="41">
        <v>0.2777777777777778</v>
      </c>
      <c r="C42" s="38">
        <f>'データ貼り付け'!D39</f>
        <v>0.000172</v>
      </c>
      <c r="D42" s="37">
        <f t="shared" si="3"/>
        <v>0.000169</v>
      </c>
      <c r="E42" s="37">
        <f>'データ貼り付け'!G39</f>
        <v>0</v>
      </c>
      <c r="F42" s="37">
        <f t="shared" si="1"/>
        <v>0</v>
      </c>
      <c r="G42" s="37">
        <f t="shared" si="2"/>
        <v>0</v>
      </c>
      <c r="H42" s="37">
        <f>'データ貼り付け'!F39</f>
        <v>0.000169</v>
      </c>
      <c r="I42" s="38">
        <f>'データ貼り付け'!H39</f>
        <v>0.019141</v>
      </c>
    </row>
    <row r="43" spans="1:9" ht="11.25">
      <c r="A43" s="41">
        <v>0.2847222222222222</v>
      </c>
      <c r="C43" s="38">
        <f>'データ貼り付け'!D40</f>
        <v>0.000176</v>
      </c>
      <c r="D43" s="37">
        <f t="shared" si="3"/>
        <v>0.000169</v>
      </c>
      <c r="E43" s="37">
        <f>'データ貼り付け'!G40</f>
        <v>0</v>
      </c>
      <c r="F43" s="37">
        <f t="shared" si="1"/>
        <v>0</v>
      </c>
      <c r="G43" s="37">
        <f t="shared" si="2"/>
        <v>0</v>
      </c>
      <c r="H43" s="37">
        <f>'データ貼り付け'!F40</f>
        <v>0.000169</v>
      </c>
      <c r="I43" s="38">
        <f>'データ貼り付け'!H40</f>
        <v>0.019141</v>
      </c>
    </row>
    <row r="44" spans="1:9" ht="11.25">
      <c r="A44" s="41">
        <v>0.2916666666666667</v>
      </c>
      <c r="C44" s="38">
        <f>'データ貼り付け'!D41</f>
        <v>0.00018</v>
      </c>
      <c r="D44" s="37">
        <f t="shared" si="3"/>
        <v>0.000169</v>
      </c>
      <c r="E44" s="37">
        <f>'データ貼り付け'!G41</f>
        <v>0</v>
      </c>
      <c r="F44" s="37">
        <f t="shared" si="1"/>
        <v>0</v>
      </c>
      <c r="G44" s="37">
        <f t="shared" si="2"/>
        <v>0</v>
      </c>
      <c r="H44" s="37">
        <f>'データ貼り付け'!F41</f>
        <v>0.000169</v>
      </c>
      <c r="I44" s="38">
        <f>'データ貼り付け'!H41</f>
        <v>0.019141</v>
      </c>
    </row>
    <row r="45" spans="1:9" ht="11.25">
      <c r="A45" s="41">
        <v>0.2986111111111111</v>
      </c>
      <c r="C45" s="38">
        <f>'データ貼り付け'!D42</f>
        <v>0.000184</v>
      </c>
      <c r="D45" s="37">
        <f t="shared" si="3"/>
        <v>0.000195</v>
      </c>
      <c r="E45" s="37">
        <f>'データ貼り付け'!G42</f>
        <v>0</v>
      </c>
      <c r="F45" s="37">
        <f t="shared" si="1"/>
        <v>0</v>
      </c>
      <c r="G45" s="37">
        <f t="shared" si="2"/>
        <v>0</v>
      </c>
      <c r="H45" s="37">
        <f>'データ貼り付け'!F42</f>
        <v>0.000195</v>
      </c>
      <c r="I45" s="38">
        <f>'データ貼り付け'!H42</f>
        <v>0.021094</v>
      </c>
    </row>
    <row r="46" spans="1:9" ht="11.25">
      <c r="A46" s="41">
        <v>0.3055555555555555</v>
      </c>
      <c r="C46" s="38">
        <f>'データ貼り付け'!D43</f>
        <v>0.000191</v>
      </c>
      <c r="D46" s="37">
        <f t="shared" si="3"/>
        <v>0.000195</v>
      </c>
      <c r="E46" s="37">
        <f>'データ貼り付け'!G43</f>
        <v>0</v>
      </c>
      <c r="F46" s="37">
        <f t="shared" si="1"/>
        <v>0</v>
      </c>
      <c r="G46" s="37">
        <f t="shared" si="2"/>
        <v>0</v>
      </c>
      <c r="H46" s="37">
        <f>'データ貼り付け'!F43</f>
        <v>0.000195</v>
      </c>
      <c r="I46" s="38">
        <f>'データ貼り付け'!H43</f>
        <v>0.021094</v>
      </c>
    </row>
    <row r="47" spans="1:9" ht="11.25">
      <c r="A47" s="41">
        <v>0.3125</v>
      </c>
      <c r="C47" s="38">
        <f>'データ貼り付け'!D44</f>
        <v>0.000195</v>
      </c>
      <c r="D47" s="37">
        <f t="shared" si="3"/>
        <v>0.000195</v>
      </c>
      <c r="E47" s="37">
        <f>'データ貼り付け'!G44</f>
        <v>0</v>
      </c>
      <c r="F47" s="37">
        <f t="shared" si="1"/>
        <v>0</v>
      </c>
      <c r="G47" s="37">
        <f t="shared" si="2"/>
        <v>0</v>
      </c>
      <c r="H47" s="37">
        <f>'データ貼り付け'!F44</f>
        <v>0.000195</v>
      </c>
      <c r="I47" s="38">
        <f>'データ貼り付け'!H44</f>
        <v>0.021094</v>
      </c>
    </row>
    <row r="48" spans="1:9" ht="11.25">
      <c r="A48" s="41">
        <v>0.3194444444444445</v>
      </c>
      <c r="C48" s="38">
        <f>'データ貼り付け'!D45</f>
        <v>0.000203</v>
      </c>
      <c r="D48" s="37">
        <f t="shared" si="3"/>
        <v>0.000195</v>
      </c>
      <c r="E48" s="37">
        <f>'データ貼り付け'!G45</f>
        <v>0</v>
      </c>
      <c r="F48" s="37">
        <f t="shared" si="1"/>
        <v>0</v>
      </c>
      <c r="G48" s="37">
        <f t="shared" si="2"/>
        <v>0</v>
      </c>
      <c r="H48" s="37">
        <f>'データ貼り付け'!F45</f>
        <v>0.000195</v>
      </c>
      <c r="I48" s="38">
        <f>'データ貼り付け'!H45</f>
        <v>0.021094</v>
      </c>
    </row>
    <row r="49" spans="1:9" ht="11.25">
      <c r="A49" s="41">
        <v>0.3263888888888889</v>
      </c>
      <c r="C49" s="38">
        <f>'データ貼り付け'!D46</f>
        <v>0.00021</v>
      </c>
      <c r="D49" s="37">
        <f t="shared" si="3"/>
        <v>0.000223</v>
      </c>
      <c r="E49" s="37">
        <f>'データ貼り付け'!G46</f>
        <v>0</v>
      </c>
      <c r="F49" s="37">
        <f t="shared" si="1"/>
        <v>0</v>
      </c>
      <c r="G49" s="37">
        <f t="shared" si="2"/>
        <v>0</v>
      </c>
      <c r="H49" s="37">
        <f>'データ貼り付け'!F46</f>
        <v>0.000223</v>
      </c>
      <c r="I49" s="38">
        <f>'データ貼り付け'!H46</f>
        <v>0.023047</v>
      </c>
    </row>
    <row r="50" spans="1:9" ht="11.25">
      <c r="A50" s="41">
        <v>0.3333333333333333</v>
      </c>
      <c r="C50" s="38">
        <f>'データ貼り付け'!D47</f>
        <v>0.000214</v>
      </c>
      <c r="D50" s="37">
        <f t="shared" si="3"/>
        <v>0.000195</v>
      </c>
      <c r="E50" s="37">
        <f>'データ貼り付け'!G47</f>
        <v>0</v>
      </c>
      <c r="F50" s="37">
        <f t="shared" si="1"/>
        <v>0</v>
      </c>
      <c r="G50" s="37">
        <f t="shared" si="2"/>
        <v>0</v>
      </c>
      <c r="H50" s="37">
        <f>'データ貼り付け'!F47</f>
        <v>0.000195</v>
      </c>
      <c r="I50" s="38">
        <f>'データ貼り付け'!H47</f>
        <v>0.021094</v>
      </c>
    </row>
    <row r="51" spans="1:9" ht="11.25">
      <c r="A51" s="41">
        <v>0.34027777777777773</v>
      </c>
      <c r="C51" s="38">
        <f>'データ貼り付け'!D48</f>
        <v>0.000221</v>
      </c>
      <c r="D51" s="37">
        <f t="shared" si="3"/>
        <v>0.000252</v>
      </c>
      <c r="E51" s="37">
        <f>'データ貼り付け'!G48</f>
        <v>0</v>
      </c>
      <c r="F51" s="37">
        <f t="shared" si="1"/>
        <v>0</v>
      </c>
      <c r="G51" s="37">
        <f t="shared" si="2"/>
        <v>0</v>
      </c>
      <c r="H51" s="37">
        <f>'データ貼り付け'!F48</f>
        <v>0.000252</v>
      </c>
      <c r="I51" s="38">
        <f>'データ貼り付け'!H48</f>
        <v>0.025</v>
      </c>
    </row>
    <row r="52" spans="1:9" ht="11.25">
      <c r="A52" s="41">
        <v>0.34722222222222227</v>
      </c>
      <c r="C52" s="38">
        <f>'データ貼り付け'!D49</f>
        <v>0.000233</v>
      </c>
      <c r="D52" s="37">
        <f t="shared" si="3"/>
        <v>0.000195</v>
      </c>
      <c r="E52" s="37">
        <f>'データ貼り付け'!G49</f>
        <v>0</v>
      </c>
      <c r="F52" s="37">
        <f t="shared" si="1"/>
        <v>0</v>
      </c>
      <c r="G52" s="37">
        <f t="shared" si="2"/>
        <v>0</v>
      </c>
      <c r="H52" s="37">
        <f>'データ貼り付け'!F49</f>
        <v>0.000195</v>
      </c>
      <c r="I52" s="38">
        <f>'データ貼り付け'!H49</f>
        <v>0.021094</v>
      </c>
    </row>
    <row r="53" spans="1:9" ht="11.25">
      <c r="A53" s="41">
        <v>0.3541666666666667</v>
      </c>
      <c r="C53" s="38">
        <f>'データ貼り付け'!D50</f>
        <v>0.00024</v>
      </c>
      <c r="D53" s="37">
        <f t="shared" si="3"/>
        <v>0.000282</v>
      </c>
      <c r="E53" s="37">
        <f>'データ貼り付け'!G50</f>
        <v>0</v>
      </c>
      <c r="F53" s="37">
        <f t="shared" si="1"/>
        <v>0</v>
      </c>
      <c r="G53" s="37">
        <f t="shared" si="2"/>
        <v>0</v>
      </c>
      <c r="H53" s="37">
        <f>'データ貼り付け'!F50</f>
        <v>0.000282</v>
      </c>
      <c r="I53" s="38">
        <f>'データ貼り付け'!H50</f>
        <v>0.026953</v>
      </c>
    </row>
    <row r="54" spans="1:9" ht="11.25">
      <c r="A54" s="41">
        <v>0.3611111111111111</v>
      </c>
      <c r="C54" s="38">
        <f>'データ貼り付け'!D51</f>
        <v>0.000247</v>
      </c>
      <c r="D54" s="37">
        <f t="shared" si="3"/>
        <v>0.000223</v>
      </c>
      <c r="E54" s="37">
        <f>'データ貼り付け'!G51</f>
        <v>0</v>
      </c>
      <c r="F54" s="37">
        <f t="shared" si="1"/>
        <v>0</v>
      </c>
      <c r="G54" s="37">
        <f t="shared" si="2"/>
        <v>0</v>
      </c>
      <c r="H54" s="37">
        <f>'データ貼り付け'!F51</f>
        <v>0.000223</v>
      </c>
      <c r="I54" s="38">
        <f>'データ貼り付け'!H51</f>
        <v>0.023047</v>
      </c>
    </row>
    <row r="55" spans="1:9" ht="11.25">
      <c r="A55" s="41">
        <v>0.3680555555555556</v>
      </c>
      <c r="C55" s="38">
        <f>'データ貼り付け'!D52</f>
        <v>0.000259</v>
      </c>
      <c r="D55" s="37">
        <f t="shared" si="3"/>
        <v>0.000282</v>
      </c>
      <c r="E55" s="37">
        <f>'データ貼り付け'!G52</f>
        <v>0</v>
      </c>
      <c r="F55" s="37">
        <f t="shared" si="1"/>
        <v>0</v>
      </c>
      <c r="G55" s="37">
        <f t="shared" si="2"/>
        <v>0</v>
      </c>
      <c r="H55" s="37">
        <f>'データ貼り付け'!F52</f>
        <v>0.000282</v>
      </c>
      <c r="I55" s="38">
        <f>'データ貼り付け'!H52</f>
        <v>0.026953</v>
      </c>
    </row>
    <row r="56" spans="1:9" ht="11.25">
      <c r="A56" s="41">
        <v>0.375</v>
      </c>
      <c r="C56" s="38">
        <f>'データ貼り付け'!D53</f>
        <v>0.00027</v>
      </c>
      <c r="D56" s="37">
        <f t="shared" si="3"/>
        <v>0.000252</v>
      </c>
      <c r="E56" s="37">
        <f>'データ貼り付け'!G53</f>
        <v>0</v>
      </c>
      <c r="F56" s="37">
        <f t="shared" si="1"/>
        <v>0</v>
      </c>
      <c r="G56" s="37">
        <f t="shared" si="2"/>
        <v>0</v>
      </c>
      <c r="H56" s="37">
        <f>'データ貼り付け'!F53</f>
        <v>0.000252</v>
      </c>
      <c r="I56" s="38">
        <f>'データ貼り付け'!H53</f>
        <v>0.025</v>
      </c>
    </row>
    <row r="57" spans="1:9" ht="11.25">
      <c r="A57" s="41">
        <v>0.3819444444444444</v>
      </c>
      <c r="C57" s="38">
        <f>'データ貼り付け'!D54</f>
        <v>0.000281</v>
      </c>
      <c r="D57" s="37">
        <f t="shared" si="3"/>
        <v>0.000314</v>
      </c>
      <c r="E57" s="37">
        <f>'データ貼り付け'!G54</f>
        <v>0</v>
      </c>
      <c r="F57" s="37">
        <f t="shared" si="1"/>
        <v>0</v>
      </c>
      <c r="G57" s="37">
        <f t="shared" si="2"/>
        <v>0</v>
      </c>
      <c r="H57" s="37">
        <f>'データ貼り付け'!F54</f>
        <v>0.000314</v>
      </c>
      <c r="I57" s="38">
        <f>'データ貼り付け'!H54</f>
        <v>0.028906</v>
      </c>
    </row>
    <row r="58" spans="1:9" ht="11.25">
      <c r="A58" s="41">
        <v>0.3888888888888889</v>
      </c>
      <c r="C58" s="38">
        <f>'データ貼り付け'!D55</f>
        <v>0.000296</v>
      </c>
      <c r="D58" s="37">
        <f t="shared" si="3"/>
        <v>0.000252</v>
      </c>
      <c r="E58" s="37">
        <f>'データ貼り付け'!G55</f>
        <v>0</v>
      </c>
      <c r="F58" s="37">
        <f t="shared" si="1"/>
        <v>0</v>
      </c>
      <c r="G58" s="37">
        <f t="shared" si="2"/>
        <v>0</v>
      </c>
      <c r="H58" s="37">
        <f>'データ貼り付け'!F55</f>
        <v>0.000252</v>
      </c>
      <c r="I58" s="38">
        <f>'データ貼り付け'!H55</f>
        <v>0.025</v>
      </c>
    </row>
    <row r="59" spans="1:9" ht="11.25">
      <c r="A59" s="41">
        <v>0.3958333333333333</v>
      </c>
      <c r="C59" s="38">
        <f>'データ貼り付け'!D56</f>
        <v>0.000311</v>
      </c>
      <c r="D59" s="37">
        <f t="shared" si="3"/>
        <v>0.000346</v>
      </c>
      <c r="E59" s="37">
        <f>'データ貼り付け'!G56</f>
        <v>0</v>
      </c>
      <c r="F59" s="37">
        <f t="shared" si="1"/>
        <v>0</v>
      </c>
      <c r="G59" s="37">
        <f t="shared" si="2"/>
        <v>0</v>
      </c>
      <c r="H59" s="37">
        <f>'データ貼り付け'!F56</f>
        <v>0.000346</v>
      </c>
      <c r="I59" s="38">
        <f>'データ貼り付け'!H56</f>
        <v>0.030859</v>
      </c>
    </row>
    <row r="60" spans="1:9" ht="11.25">
      <c r="A60" s="41">
        <v>0.40277777777777773</v>
      </c>
      <c r="C60" s="38">
        <f>'データ貼り付け'!D57</f>
        <v>0.00033</v>
      </c>
      <c r="D60" s="37">
        <f t="shared" si="3"/>
        <v>0.000282</v>
      </c>
      <c r="E60" s="37">
        <f>'データ貼り付け'!G57</f>
        <v>0</v>
      </c>
      <c r="F60" s="37">
        <f t="shared" si="1"/>
        <v>0</v>
      </c>
      <c r="G60" s="37">
        <f t="shared" si="2"/>
        <v>0</v>
      </c>
      <c r="H60" s="37">
        <f>'データ貼り付け'!F57</f>
        <v>0.000282</v>
      </c>
      <c r="I60" s="38">
        <f>'データ貼り付け'!H57</f>
        <v>0.026953</v>
      </c>
    </row>
    <row r="61" spans="1:9" ht="11.25">
      <c r="A61" s="41">
        <v>0.40972222222222227</v>
      </c>
      <c r="C61" s="38">
        <f>'データ貼り付け'!D58</f>
        <v>0.000349</v>
      </c>
      <c r="D61" s="37">
        <f t="shared" si="3"/>
        <v>0.000379</v>
      </c>
      <c r="E61" s="37">
        <f>'データ貼り付け'!G58</f>
        <v>0</v>
      </c>
      <c r="F61" s="37">
        <f t="shared" si="1"/>
        <v>0</v>
      </c>
      <c r="G61" s="37">
        <f t="shared" si="2"/>
        <v>0</v>
      </c>
      <c r="H61" s="37">
        <f>'データ貼り付け'!F58</f>
        <v>0.000379</v>
      </c>
      <c r="I61" s="38">
        <f>'データ貼り付け'!H58</f>
        <v>0.032813</v>
      </c>
    </row>
    <row r="62" spans="1:9" ht="11.25">
      <c r="A62" s="41">
        <v>0.4166666666666667</v>
      </c>
      <c r="C62" s="38">
        <f>'データ貼り付け'!D59</f>
        <v>0.000368</v>
      </c>
      <c r="D62" s="37">
        <f t="shared" si="3"/>
        <v>0.000346</v>
      </c>
      <c r="E62" s="37">
        <f>'データ貼り付け'!G59</f>
        <v>0</v>
      </c>
      <c r="F62" s="37">
        <f t="shared" si="1"/>
        <v>0</v>
      </c>
      <c r="G62" s="37">
        <f t="shared" si="2"/>
        <v>0</v>
      </c>
      <c r="H62" s="37">
        <f>'データ貼り付け'!F59</f>
        <v>0.000346</v>
      </c>
      <c r="I62" s="38">
        <f>'データ貼り付け'!H59</f>
        <v>0.030859</v>
      </c>
    </row>
    <row r="63" spans="1:9" ht="11.25">
      <c r="A63" s="41">
        <v>0.4236111111111111</v>
      </c>
      <c r="C63" s="38">
        <f>'データ貼り付け'!D60</f>
        <v>0.000394</v>
      </c>
      <c r="D63" s="37">
        <f t="shared" si="3"/>
        <v>0.000414</v>
      </c>
      <c r="E63" s="37">
        <f>'データ貼り付け'!G60</f>
        <v>0</v>
      </c>
      <c r="F63" s="37">
        <f t="shared" si="1"/>
        <v>0</v>
      </c>
      <c r="G63" s="37">
        <f t="shared" si="2"/>
        <v>0</v>
      </c>
      <c r="H63" s="37">
        <f>'データ貼り付け'!F60</f>
        <v>0.000414</v>
      </c>
      <c r="I63" s="38">
        <f>'データ貼り付け'!H60</f>
        <v>0.034766</v>
      </c>
    </row>
    <row r="64" spans="1:9" ht="11.25">
      <c r="A64" s="41">
        <v>0.4305555555555556</v>
      </c>
      <c r="C64" s="38">
        <f>'データ貼り付け'!D61</f>
        <v>0.000424</v>
      </c>
      <c r="D64" s="37">
        <f t="shared" si="3"/>
        <v>0.000414</v>
      </c>
      <c r="E64" s="37">
        <f>'データ貼り付け'!G61</f>
        <v>0</v>
      </c>
      <c r="F64" s="37">
        <f t="shared" si="1"/>
        <v>0</v>
      </c>
      <c r="G64" s="37">
        <f t="shared" si="2"/>
        <v>0</v>
      </c>
      <c r="H64" s="37">
        <f>'データ貼り付け'!F61</f>
        <v>0.000414</v>
      </c>
      <c r="I64" s="38">
        <f>'データ貼り付け'!H61</f>
        <v>0.034766</v>
      </c>
    </row>
    <row r="65" spans="1:9" ht="11.25">
      <c r="A65" s="41">
        <v>0.4375</v>
      </c>
      <c r="C65" s="38">
        <f>'データ貼り付け'!D62</f>
        <v>0.000457</v>
      </c>
      <c r="D65" s="37">
        <f t="shared" si="3"/>
        <v>0.000449</v>
      </c>
      <c r="E65" s="37">
        <f>'データ貼り付け'!G62</f>
        <v>0</v>
      </c>
      <c r="F65" s="37">
        <f t="shared" si="1"/>
        <v>0</v>
      </c>
      <c r="G65" s="37">
        <f t="shared" si="2"/>
        <v>0</v>
      </c>
      <c r="H65" s="37">
        <f>'データ貼り付け'!F62</f>
        <v>0.000449</v>
      </c>
      <c r="I65" s="38">
        <f>'データ貼り付け'!H62</f>
        <v>0.036719</v>
      </c>
    </row>
    <row r="66" spans="1:9" ht="11.25">
      <c r="A66" s="41">
        <v>0.4444444444444444</v>
      </c>
      <c r="C66" s="38">
        <f>'データ貼り付け'!D63</f>
        <v>0.000499</v>
      </c>
      <c r="D66" s="37">
        <f t="shared" si="3"/>
        <v>0.000522</v>
      </c>
      <c r="E66" s="37">
        <f>'データ貼り付け'!G63</f>
        <v>0</v>
      </c>
      <c r="F66" s="37">
        <f t="shared" si="1"/>
        <v>0</v>
      </c>
      <c r="G66" s="37">
        <f t="shared" si="2"/>
        <v>0</v>
      </c>
      <c r="H66" s="37">
        <f>'データ貼り付け'!F63</f>
        <v>0.000522</v>
      </c>
      <c r="I66" s="38">
        <f>'データ貼り付け'!H63</f>
        <v>0.040625</v>
      </c>
    </row>
    <row r="67" spans="1:9" ht="11.25">
      <c r="A67" s="41">
        <v>0.4513888888888889</v>
      </c>
      <c r="C67" s="38">
        <f>'データ貼り付け'!D64</f>
        <v>0.000548</v>
      </c>
      <c r="D67" s="37">
        <f t="shared" si="3"/>
        <v>0.000522</v>
      </c>
      <c r="E67" s="37">
        <f>'データ貼り付け'!G64</f>
        <v>0</v>
      </c>
      <c r="F67" s="37">
        <f t="shared" si="1"/>
        <v>0</v>
      </c>
      <c r="G67" s="37">
        <f t="shared" si="2"/>
        <v>0</v>
      </c>
      <c r="H67" s="37">
        <f>'データ貼り付け'!F64</f>
        <v>0.000522</v>
      </c>
      <c r="I67" s="38">
        <f>'データ貼り付け'!H64</f>
        <v>0.040625</v>
      </c>
    </row>
    <row r="68" spans="1:9" ht="11.25">
      <c r="A68" s="41">
        <v>0.4583333333333333</v>
      </c>
      <c r="C68" s="38">
        <f>'データ貼り付け'!D65</f>
        <v>0.000607</v>
      </c>
      <c r="D68" s="37">
        <f aca="true" t="shared" si="4" ref="D68:D99">E68+H68</f>
        <v>0.000639</v>
      </c>
      <c r="E68" s="37">
        <f>'データ貼り付け'!G65</f>
        <v>0</v>
      </c>
      <c r="F68" s="37">
        <f t="shared" si="1"/>
        <v>0</v>
      </c>
      <c r="G68" s="37">
        <f t="shared" si="2"/>
        <v>0</v>
      </c>
      <c r="H68" s="37">
        <f>'データ貼り付け'!F65</f>
        <v>0.000639</v>
      </c>
      <c r="I68" s="38">
        <f>'データ貼り付け'!H65</f>
        <v>0.046484</v>
      </c>
    </row>
    <row r="69" spans="1:9" ht="11.25">
      <c r="A69" s="41">
        <v>0.46527777777777773</v>
      </c>
      <c r="C69" s="38">
        <f>'データ貼り付け'!D66</f>
        <v>0.000686</v>
      </c>
      <c r="D69" s="37">
        <f t="shared" si="4"/>
        <v>0.000639</v>
      </c>
      <c r="E69" s="37">
        <f>'データ貼り付け'!G66</f>
        <v>0</v>
      </c>
      <c r="F69" s="37">
        <f aca="true" t="shared" si="5" ref="F69:F132">ROUND((E68+E69)/2*600,6)</f>
        <v>0</v>
      </c>
      <c r="G69" s="37">
        <f aca="true" t="shared" si="6" ref="G69:G132">G68+F69</f>
        <v>0</v>
      </c>
      <c r="H69" s="37">
        <f>'データ貼り付け'!F66</f>
        <v>0.000639</v>
      </c>
      <c r="I69" s="38">
        <f>'データ貼り付け'!H66</f>
        <v>0.046484</v>
      </c>
    </row>
    <row r="70" spans="1:9" ht="11.25">
      <c r="A70" s="41">
        <v>0.47222222222222227</v>
      </c>
      <c r="C70" s="38">
        <f>'データ貼り付け'!D67</f>
        <v>0.000791</v>
      </c>
      <c r="D70" s="37">
        <f t="shared" si="4"/>
        <v>0.000816</v>
      </c>
      <c r="E70" s="37">
        <f>'データ貼り付け'!G67</f>
        <v>0</v>
      </c>
      <c r="F70" s="37">
        <f t="shared" si="5"/>
        <v>0</v>
      </c>
      <c r="G70" s="37">
        <f t="shared" si="6"/>
        <v>0</v>
      </c>
      <c r="H70" s="37">
        <f>'データ貼り付け'!F67</f>
        <v>0.000816</v>
      </c>
      <c r="I70" s="38">
        <f>'データ貼り付け'!H67</f>
        <v>0.079688</v>
      </c>
    </row>
    <row r="71" spans="1:9" ht="11.25">
      <c r="A71" s="41">
        <v>0.4791666666666667</v>
      </c>
      <c r="C71" s="38">
        <f>'データ貼り付け'!D68</f>
        <v>0.000934</v>
      </c>
      <c r="D71" s="37">
        <f t="shared" si="4"/>
        <v>0.0009029999999999999</v>
      </c>
      <c r="E71" s="37">
        <f>'データ貼り付け'!G68</f>
        <v>7.1E-05</v>
      </c>
      <c r="F71" s="37">
        <f t="shared" si="5"/>
        <v>0.0213</v>
      </c>
      <c r="G71" s="37">
        <f t="shared" si="6"/>
        <v>0.0213</v>
      </c>
      <c r="H71" s="37">
        <f>'データ貼り付け'!F68</f>
        <v>0.000832</v>
      </c>
      <c r="I71" s="38">
        <f>'データ貼り付け'!H68</f>
        <v>0.082129</v>
      </c>
    </row>
    <row r="72" spans="1:9" ht="11.25">
      <c r="A72" s="41">
        <v>0.4861111111111111</v>
      </c>
      <c r="C72" s="38">
        <f>'データ貼り付け'!D69</f>
        <v>0.001144</v>
      </c>
      <c r="D72" s="37">
        <f t="shared" si="4"/>
        <v>0.001173</v>
      </c>
      <c r="E72" s="37">
        <f>'データ貼り付け'!G69</f>
        <v>0.000317</v>
      </c>
      <c r="F72" s="37">
        <f t="shared" si="5"/>
        <v>0.1164</v>
      </c>
      <c r="G72" s="37">
        <f t="shared" si="6"/>
        <v>0.1377</v>
      </c>
      <c r="H72" s="37">
        <f>'データ貼り付け'!F69</f>
        <v>0.000856</v>
      </c>
      <c r="I72" s="38">
        <f>'データ貼り付け'!H69</f>
        <v>0.085791</v>
      </c>
    </row>
    <row r="73" spans="1:9" ht="11.25">
      <c r="A73" s="41">
        <v>0.4930555555555556</v>
      </c>
      <c r="C73" s="38">
        <f>'データ貼り付け'!D70</f>
        <v>0.001492</v>
      </c>
      <c r="D73" s="37">
        <f t="shared" si="4"/>
        <v>0.001461</v>
      </c>
      <c r="E73" s="37">
        <f>'データ貼り付け'!G70</f>
        <v>0.000586</v>
      </c>
      <c r="F73" s="37">
        <f t="shared" si="5"/>
        <v>0.2709</v>
      </c>
      <c r="G73" s="37">
        <f t="shared" si="6"/>
        <v>0.40859999999999996</v>
      </c>
      <c r="H73" s="37">
        <f>'データ貼り付け'!F70</f>
        <v>0.000875</v>
      </c>
      <c r="I73" s="38">
        <f>'データ貼り付け'!H70</f>
        <v>0.088721</v>
      </c>
    </row>
    <row r="74" spans="1:9" ht="11.25">
      <c r="A74" s="41">
        <v>0.5</v>
      </c>
      <c r="C74" s="38">
        <f>'データ貼り付け'!D71</f>
        <v>0.002186</v>
      </c>
      <c r="D74" s="37">
        <f t="shared" si="4"/>
        <v>0.0022129999999999997</v>
      </c>
      <c r="E74" s="37">
        <f>'データ貼り付け'!G71</f>
        <v>0.0013</v>
      </c>
      <c r="F74" s="37">
        <f t="shared" si="5"/>
        <v>0.5658</v>
      </c>
      <c r="G74" s="37">
        <f t="shared" si="6"/>
        <v>0.9743999999999999</v>
      </c>
      <c r="H74" s="37">
        <f>'データ貼り付け'!F71</f>
        <v>0.000913</v>
      </c>
      <c r="I74" s="38">
        <f>'データ貼り付け'!H71</f>
        <v>0.094824</v>
      </c>
    </row>
    <row r="75" spans="1:9" ht="11.25">
      <c r="A75" s="41">
        <v>0.5069444444444444</v>
      </c>
      <c r="C75" s="38">
        <f>'データ貼り付け'!D72</f>
        <v>0.00453</v>
      </c>
      <c r="D75" s="37">
        <f t="shared" si="4"/>
        <v>0.004502</v>
      </c>
      <c r="E75" s="37">
        <f>'データ貼り付け'!G72</f>
        <v>0.003508</v>
      </c>
      <c r="F75" s="37">
        <f t="shared" si="5"/>
        <v>1.4424</v>
      </c>
      <c r="G75" s="37">
        <f t="shared" si="6"/>
        <v>2.4168</v>
      </c>
      <c r="H75" s="37">
        <f>'データ貼り付け'!F72</f>
        <v>0.000994</v>
      </c>
      <c r="I75" s="38">
        <f>'データ貼り付け'!H72</f>
        <v>0.10874</v>
      </c>
    </row>
    <row r="76" spans="1:9" ht="11.25">
      <c r="A76" s="41">
        <v>0.513888888888889</v>
      </c>
      <c r="C76" s="38">
        <f>'データ貼り付け'!D73</f>
        <v>0.002891</v>
      </c>
      <c r="D76" s="37">
        <f t="shared" si="4"/>
        <v>0.002934</v>
      </c>
      <c r="E76" s="37">
        <f>'データ貼り付け'!G73</f>
        <v>0.001992</v>
      </c>
      <c r="F76" s="37">
        <f t="shared" si="5"/>
        <v>1.65</v>
      </c>
      <c r="G76" s="37">
        <f t="shared" si="6"/>
        <v>4.0668</v>
      </c>
      <c r="H76" s="37">
        <f>'データ貼り付け'!F73</f>
        <v>0.000942</v>
      </c>
      <c r="I76" s="38">
        <f>'データ貼り付け'!H73</f>
        <v>0.099707</v>
      </c>
    </row>
    <row r="77" spans="1:9" ht="11.25">
      <c r="A77" s="41">
        <v>0.5208333333333334</v>
      </c>
      <c r="C77" s="38">
        <f>'データ貼り付け'!D74</f>
        <v>0.00177</v>
      </c>
      <c r="D77" s="37">
        <f t="shared" si="4"/>
        <v>0.001739</v>
      </c>
      <c r="E77" s="37">
        <f>'データ貼り付け'!G74</f>
        <v>0.000849</v>
      </c>
      <c r="F77" s="37">
        <f t="shared" si="5"/>
        <v>0.8523</v>
      </c>
      <c r="G77" s="37">
        <f t="shared" si="6"/>
        <v>4.919099999999999</v>
      </c>
      <c r="H77" s="37">
        <f>'データ貼り付け'!F74</f>
        <v>0.00089</v>
      </c>
      <c r="I77" s="38">
        <f>'データ貼り付け'!H74</f>
        <v>0.091162</v>
      </c>
    </row>
    <row r="78" spans="1:14" ht="11.25">
      <c r="A78" s="41">
        <v>0.5277777777777778</v>
      </c>
      <c r="C78" s="38">
        <f>'データ貼り付け'!D75</f>
        <v>0.001294</v>
      </c>
      <c r="D78" s="37">
        <f t="shared" si="4"/>
        <v>0.001311</v>
      </c>
      <c r="E78" s="37">
        <f>'データ貼り付け'!G75</f>
        <v>0.000445</v>
      </c>
      <c r="F78" s="37">
        <f t="shared" si="5"/>
        <v>0.3882</v>
      </c>
      <c r="G78" s="37">
        <f t="shared" si="6"/>
        <v>5.3073</v>
      </c>
      <c r="H78" s="37">
        <f>'データ貼り付け'!F75</f>
        <v>0.000866</v>
      </c>
      <c r="I78" s="38">
        <f>'データ貼り付け'!H75</f>
        <v>0.087256</v>
      </c>
      <c r="K78" s="46"/>
      <c r="L78" s="47"/>
      <c r="M78" s="48"/>
      <c r="N78" s="50"/>
    </row>
    <row r="79" spans="1:14" ht="11.25">
      <c r="A79" s="41">
        <v>0.5347222222222222</v>
      </c>
      <c r="C79" s="38">
        <f>'データ貼り付け'!D76</f>
        <v>0.001027</v>
      </c>
      <c r="D79" s="37">
        <f t="shared" si="4"/>
        <v>0.001014</v>
      </c>
      <c r="E79" s="37">
        <f>'データ貼り付け'!G76</f>
        <v>0.000171</v>
      </c>
      <c r="F79" s="37">
        <f t="shared" si="5"/>
        <v>0.1848</v>
      </c>
      <c r="G79" s="37">
        <f t="shared" si="6"/>
        <v>5.4921</v>
      </c>
      <c r="H79" s="37">
        <f>'データ貼り付け'!F76</f>
        <v>0.000843</v>
      </c>
      <c r="I79" s="38">
        <f>'データ貼り付け'!H76</f>
        <v>0.083838</v>
      </c>
      <c r="K79" s="49" t="s">
        <v>216</v>
      </c>
      <c r="L79" s="50"/>
      <c r="M79" s="51"/>
      <c r="N79" s="50"/>
    </row>
    <row r="80" spans="1:14" ht="11.25">
      <c r="A80" s="41">
        <v>0.5416666666666666</v>
      </c>
      <c r="C80" s="38">
        <f>'データ貼り付け'!D77</f>
        <v>0.000855</v>
      </c>
      <c r="D80" s="37">
        <f t="shared" si="4"/>
        <v>0.0008650000000000001</v>
      </c>
      <c r="E80" s="37">
        <f>'データ貼り付け'!G77</f>
        <v>3.8E-05</v>
      </c>
      <c r="F80" s="37">
        <f t="shared" si="5"/>
        <v>0.0627</v>
      </c>
      <c r="G80" s="37">
        <f t="shared" si="6"/>
        <v>5.5548</v>
      </c>
      <c r="H80" s="37">
        <f>'データ貼り付け'!F77</f>
        <v>0.000827</v>
      </c>
      <c r="I80" s="38">
        <f>'データ貼り付け'!H77</f>
        <v>0.081396</v>
      </c>
      <c r="K80" s="49"/>
      <c r="L80" s="50"/>
      <c r="M80" s="51"/>
      <c r="N80" s="50"/>
    </row>
    <row r="81" spans="1:14" ht="11.25">
      <c r="A81" s="41">
        <v>0.548611111111111</v>
      </c>
      <c r="C81" s="38">
        <f>'データ貼り付け'!D78</f>
        <v>0.000735</v>
      </c>
      <c r="D81" s="37">
        <f t="shared" si="4"/>
        <v>0.000738</v>
      </c>
      <c r="E81" s="37">
        <f>'データ貼り付け'!G78</f>
        <v>0</v>
      </c>
      <c r="F81" s="37">
        <f t="shared" si="5"/>
        <v>0.0114</v>
      </c>
      <c r="G81" s="37">
        <f t="shared" si="6"/>
        <v>5.5662</v>
      </c>
      <c r="H81" s="37">
        <f>'データ貼り付け'!F78</f>
        <v>0.000738</v>
      </c>
      <c r="I81" s="38">
        <f>'データ貼り付け'!H78</f>
        <v>0.065771</v>
      </c>
      <c r="K81" s="52" t="s">
        <v>214</v>
      </c>
      <c r="L81" s="280">
        <f>G147</f>
        <v>5.5662</v>
      </c>
      <c r="M81" s="51" t="s">
        <v>215</v>
      </c>
      <c r="N81" s="50"/>
    </row>
    <row r="82" spans="1:14" ht="11.25">
      <c r="A82" s="41">
        <v>0.5555555555555556</v>
      </c>
      <c r="C82" s="38">
        <f>'データ貼り付け'!D79</f>
        <v>0.000645</v>
      </c>
      <c r="D82" s="37">
        <f t="shared" si="4"/>
        <v>0.000672</v>
      </c>
      <c r="E82" s="37">
        <f>'データ貼り付け'!G79</f>
        <v>0</v>
      </c>
      <c r="F82" s="37">
        <f t="shared" si="5"/>
        <v>0</v>
      </c>
      <c r="G82" s="37">
        <f t="shared" si="6"/>
        <v>5.5662</v>
      </c>
      <c r="H82" s="37">
        <f>'データ貼り付け'!F79</f>
        <v>0.000672</v>
      </c>
      <c r="I82" s="38">
        <f>'データ貼り付け'!H79</f>
        <v>0.048193</v>
      </c>
      <c r="K82" s="49"/>
      <c r="L82" s="281"/>
      <c r="M82" s="51"/>
      <c r="N82" s="50"/>
    </row>
    <row r="83" spans="1:14" ht="11.25">
      <c r="A83" s="41">
        <v>0.5625</v>
      </c>
      <c r="C83" s="38">
        <f>'データ貼り付け'!D80</f>
        <v>0.000577</v>
      </c>
      <c r="D83" s="37">
        <f t="shared" si="4"/>
        <v>0.000556</v>
      </c>
      <c r="E83" s="37">
        <f>'データ貼り付け'!G80</f>
        <v>0</v>
      </c>
      <c r="F83" s="37">
        <f t="shared" si="5"/>
        <v>0</v>
      </c>
      <c r="G83" s="37">
        <f t="shared" si="6"/>
        <v>5.5662</v>
      </c>
      <c r="H83" s="37">
        <f>'データ貼り付け'!F80</f>
        <v>0.000556</v>
      </c>
      <c r="I83" s="38">
        <f>'データ貼り付け'!H80</f>
        <v>0.042334</v>
      </c>
      <c r="K83" s="53"/>
      <c r="L83" s="54"/>
      <c r="M83" s="55"/>
      <c r="N83" s="50"/>
    </row>
    <row r="84" spans="1:9" ht="11.25">
      <c r="A84" s="41">
        <v>0.5694444444444444</v>
      </c>
      <c r="C84" s="38">
        <f>'データ貼り付け'!D81</f>
        <v>0.000521</v>
      </c>
      <c r="D84" s="37">
        <f t="shared" si="4"/>
        <v>0.000556</v>
      </c>
      <c r="E84" s="37">
        <f>'データ貼り付け'!G81</f>
        <v>0</v>
      </c>
      <c r="F84" s="37">
        <f t="shared" si="5"/>
        <v>0</v>
      </c>
      <c r="G84" s="37">
        <f t="shared" si="6"/>
        <v>5.5662</v>
      </c>
      <c r="H84" s="37">
        <f>'データ貼り付け'!F81</f>
        <v>0.000556</v>
      </c>
      <c r="I84" s="38">
        <f>'データ貼り付け'!H81</f>
        <v>0.042334</v>
      </c>
    </row>
    <row r="85" spans="1:9" ht="11.25">
      <c r="A85" s="41">
        <v>0.576388888888889</v>
      </c>
      <c r="C85" s="38">
        <f>'データ貼り付け'!D82</f>
        <v>0.000476</v>
      </c>
      <c r="D85" s="37">
        <f t="shared" si="4"/>
        <v>0.000444</v>
      </c>
      <c r="E85" s="37">
        <f>'データ貼り付け'!G82</f>
        <v>0</v>
      </c>
      <c r="F85" s="37">
        <f t="shared" si="5"/>
        <v>0</v>
      </c>
      <c r="G85" s="37">
        <f t="shared" si="6"/>
        <v>5.5662</v>
      </c>
      <c r="H85" s="37">
        <f>'データ貼り付け'!F82</f>
        <v>0.000444</v>
      </c>
      <c r="I85" s="38">
        <f>'データ貼り付け'!H82</f>
        <v>0.036475</v>
      </c>
    </row>
    <row r="86" spans="1:9" ht="11.25">
      <c r="A86" s="41">
        <v>0.5833333333333334</v>
      </c>
      <c r="C86" s="38">
        <f>'データ貼り付け'!D83</f>
        <v>0.000439</v>
      </c>
      <c r="D86" s="37">
        <f t="shared" si="4"/>
        <v>0.000485</v>
      </c>
      <c r="E86" s="37">
        <f>'データ貼り付け'!G83</f>
        <v>0</v>
      </c>
      <c r="F86" s="37">
        <f t="shared" si="5"/>
        <v>0</v>
      </c>
      <c r="G86" s="37">
        <f t="shared" si="6"/>
        <v>5.5662</v>
      </c>
      <c r="H86" s="37">
        <f>'データ貼り付け'!F83</f>
        <v>0.000485</v>
      </c>
      <c r="I86" s="38">
        <f>'データ貼り付け'!H83</f>
        <v>0.038672</v>
      </c>
    </row>
    <row r="87" spans="1:9" ht="11.25">
      <c r="A87" s="41">
        <v>0.5902777777777778</v>
      </c>
      <c r="C87" s="38">
        <f>'データ貼り付け'!D84</f>
        <v>0.000409</v>
      </c>
      <c r="D87" s="37">
        <f t="shared" si="4"/>
        <v>0.000379</v>
      </c>
      <c r="E87" s="37">
        <f>'データ貼り付け'!G84</f>
        <v>0</v>
      </c>
      <c r="F87" s="37">
        <f t="shared" si="5"/>
        <v>0</v>
      </c>
      <c r="G87" s="37">
        <f t="shared" si="6"/>
        <v>5.5662</v>
      </c>
      <c r="H87" s="37">
        <f>'データ貼り付け'!F84</f>
        <v>0.000379</v>
      </c>
      <c r="I87" s="38">
        <f>'データ貼り付け'!H84</f>
        <v>0.032813</v>
      </c>
    </row>
    <row r="88" spans="1:9" ht="11.25">
      <c r="A88" s="41">
        <v>0.5972222222222222</v>
      </c>
      <c r="C88" s="38">
        <f>'データ貼り付け'!D85</f>
        <v>0.000382</v>
      </c>
      <c r="D88" s="37">
        <f t="shared" si="4"/>
        <v>0.000414</v>
      </c>
      <c r="E88" s="37">
        <f>'データ貼り付け'!G85</f>
        <v>0</v>
      </c>
      <c r="F88" s="37">
        <f t="shared" si="5"/>
        <v>0</v>
      </c>
      <c r="G88" s="37">
        <f t="shared" si="6"/>
        <v>5.5662</v>
      </c>
      <c r="H88" s="37">
        <f>'データ貼り付け'!F85</f>
        <v>0.000414</v>
      </c>
      <c r="I88" s="38">
        <f>'データ貼り付け'!H85</f>
        <v>0.034766</v>
      </c>
    </row>
    <row r="89" spans="1:9" ht="11.25">
      <c r="A89" s="41">
        <v>0.6041666666666666</v>
      </c>
      <c r="C89" s="38">
        <f>'データ貼り付け'!D86</f>
        <v>0.000356</v>
      </c>
      <c r="D89" s="37">
        <f t="shared" si="4"/>
        <v>0.000346</v>
      </c>
      <c r="E89" s="37">
        <f>'データ貼り付け'!G86</f>
        <v>0</v>
      </c>
      <c r="F89" s="37">
        <f t="shared" si="5"/>
        <v>0</v>
      </c>
      <c r="G89" s="37">
        <f t="shared" si="6"/>
        <v>5.5662</v>
      </c>
      <c r="H89" s="37">
        <f>'データ貼り付け'!F86</f>
        <v>0.000346</v>
      </c>
      <c r="I89" s="38">
        <f>'データ貼り付け'!H86</f>
        <v>0.030859</v>
      </c>
    </row>
    <row r="90" spans="1:9" ht="11.25">
      <c r="A90" s="41">
        <v>0.611111111111111</v>
      </c>
      <c r="C90" s="38">
        <f>'データ貼り付け'!D87</f>
        <v>0.000337</v>
      </c>
      <c r="D90" s="37">
        <f t="shared" si="4"/>
        <v>0.000346</v>
      </c>
      <c r="E90" s="37">
        <f>'データ貼り付け'!G87</f>
        <v>0</v>
      </c>
      <c r="F90" s="37">
        <f t="shared" si="5"/>
        <v>0</v>
      </c>
      <c r="G90" s="37">
        <f t="shared" si="6"/>
        <v>5.5662</v>
      </c>
      <c r="H90" s="37">
        <f>'データ貼り付け'!F87</f>
        <v>0.000346</v>
      </c>
      <c r="I90" s="38">
        <f>'データ貼り付け'!H87</f>
        <v>0.030859</v>
      </c>
    </row>
    <row r="91" spans="1:9" ht="11.25">
      <c r="A91" s="41">
        <v>0.6180555555555556</v>
      </c>
      <c r="C91" s="38">
        <f>'データ貼り付け'!D88</f>
        <v>0.000319</v>
      </c>
      <c r="D91" s="37">
        <f t="shared" si="4"/>
        <v>0.000314</v>
      </c>
      <c r="E91" s="37">
        <f>'データ貼り付け'!G88</f>
        <v>0</v>
      </c>
      <c r="F91" s="37">
        <f t="shared" si="5"/>
        <v>0</v>
      </c>
      <c r="G91" s="37">
        <f t="shared" si="6"/>
        <v>5.5662</v>
      </c>
      <c r="H91" s="37">
        <f>'データ貼り付け'!F88</f>
        <v>0.000314</v>
      </c>
      <c r="I91" s="38">
        <f>'データ貼り付け'!H88</f>
        <v>0.028906</v>
      </c>
    </row>
    <row r="92" spans="1:9" ht="11.25">
      <c r="A92" s="41">
        <v>0.625</v>
      </c>
      <c r="C92" s="38">
        <f>'データ貼り付け'!D89</f>
        <v>0.000304</v>
      </c>
      <c r="D92" s="37">
        <f t="shared" si="4"/>
        <v>0.000314</v>
      </c>
      <c r="E92" s="37">
        <f>'データ貼り付け'!G89</f>
        <v>0</v>
      </c>
      <c r="F92" s="37">
        <f t="shared" si="5"/>
        <v>0</v>
      </c>
      <c r="G92" s="37">
        <f t="shared" si="6"/>
        <v>5.5662</v>
      </c>
      <c r="H92" s="37">
        <f>'データ貼り付け'!F89</f>
        <v>0.000314</v>
      </c>
      <c r="I92" s="38">
        <f>'データ貼り付け'!H89</f>
        <v>0.028906</v>
      </c>
    </row>
    <row r="93" spans="1:9" ht="11.25">
      <c r="A93" s="41">
        <v>0.6319444444444444</v>
      </c>
      <c r="C93" s="38">
        <f>'データ貼り付け'!D90</f>
        <v>0.000289</v>
      </c>
      <c r="D93" s="37">
        <f t="shared" si="4"/>
        <v>0.000282</v>
      </c>
      <c r="E93" s="37">
        <f>'データ貼り付け'!G90</f>
        <v>0</v>
      </c>
      <c r="F93" s="37">
        <f t="shared" si="5"/>
        <v>0</v>
      </c>
      <c r="G93" s="37">
        <f t="shared" si="6"/>
        <v>5.5662</v>
      </c>
      <c r="H93" s="37">
        <f>'データ貼り付け'!F90</f>
        <v>0.000282</v>
      </c>
      <c r="I93" s="38">
        <f>'データ貼り付け'!H90</f>
        <v>0.026953</v>
      </c>
    </row>
    <row r="94" spans="1:9" ht="11.25">
      <c r="A94" s="41">
        <v>0.638888888888889</v>
      </c>
      <c r="C94" s="38">
        <f>'データ貼り付け'!D91</f>
        <v>0.000278</v>
      </c>
      <c r="D94" s="37">
        <f t="shared" si="4"/>
        <v>0.000282</v>
      </c>
      <c r="E94" s="37">
        <f>'データ貼り付け'!G91</f>
        <v>0</v>
      </c>
      <c r="F94" s="37">
        <f t="shared" si="5"/>
        <v>0</v>
      </c>
      <c r="G94" s="37">
        <f t="shared" si="6"/>
        <v>5.5662</v>
      </c>
      <c r="H94" s="37">
        <f>'データ貼り付け'!F91</f>
        <v>0.000282</v>
      </c>
      <c r="I94" s="38">
        <f>'データ貼り付け'!H91</f>
        <v>0.026953</v>
      </c>
    </row>
    <row r="95" spans="1:9" ht="11.25">
      <c r="A95" s="41">
        <v>0.6458333333333334</v>
      </c>
      <c r="C95" s="38">
        <f>'データ貼り付け'!D92</f>
        <v>0.000266</v>
      </c>
      <c r="D95" s="37">
        <f t="shared" si="4"/>
        <v>0.000252</v>
      </c>
      <c r="E95" s="37">
        <f>'データ貼り付け'!G92</f>
        <v>0</v>
      </c>
      <c r="F95" s="37">
        <f t="shared" si="5"/>
        <v>0</v>
      </c>
      <c r="G95" s="37">
        <f t="shared" si="6"/>
        <v>5.5662</v>
      </c>
      <c r="H95" s="37">
        <f>'データ貼り付け'!F92</f>
        <v>0.000252</v>
      </c>
      <c r="I95" s="38">
        <f>'データ貼り付け'!H92</f>
        <v>0.025</v>
      </c>
    </row>
    <row r="96" spans="1:9" ht="11.25">
      <c r="A96" s="41">
        <v>0.6527777777777778</v>
      </c>
      <c r="C96" s="38">
        <f>'データ貼り付け'!D93</f>
        <v>0.000255</v>
      </c>
      <c r="D96" s="37">
        <f t="shared" si="4"/>
        <v>0.000252</v>
      </c>
      <c r="E96" s="37">
        <f>'データ貼り付け'!G93</f>
        <v>0</v>
      </c>
      <c r="F96" s="37">
        <f t="shared" si="5"/>
        <v>0</v>
      </c>
      <c r="G96" s="37">
        <f t="shared" si="6"/>
        <v>5.5662</v>
      </c>
      <c r="H96" s="37">
        <f>'データ貼り付け'!F93</f>
        <v>0.000252</v>
      </c>
      <c r="I96" s="38">
        <f>'データ貼り付け'!H93</f>
        <v>0.025</v>
      </c>
    </row>
    <row r="97" spans="1:9" ht="11.25">
      <c r="A97" s="41">
        <v>0.6597222222222222</v>
      </c>
      <c r="C97" s="38">
        <f>'データ貼り付け'!D94</f>
        <v>0.000244</v>
      </c>
      <c r="D97" s="37">
        <f t="shared" si="4"/>
        <v>0.000252</v>
      </c>
      <c r="E97" s="37">
        <f>'データ貼り付け'!G94</f>
        <v>0</v>
      </c>
      <c r="F97" s="37">
        <f t="shared" si="5"/>
        <v>0</v>
      </c>
      <c r="G97" s="37">
        <f t="shared" si="6"/>
        <v>5.5662</v>
      </c>
      <c r="H97" s="37">
        <f>'データ貼り付け'!F94</f>
        <v>0.000252</v>
      </c>
      <c r="I97" s="38">
        <f>'データ貼り付け'!H94</f>
        <v>0.025</v>
      </c>
    </row>
    <row r="98" spans="1:9" ht="11.25">
      <c r="A98" s="41">
        <v>0.6666666666666666</v>
      </c>
      <c r="C98" s="38">
        <f>'データ貼り付け'!D95</f>
        <v>0.000236</v>
      </c>
      <c r="D98" s="37">
        <f t="shared" si="4"/>
        <v>0.000223</v>
      </c>
      <c r="E98" s="37">
        <f>'データ貼り付け'!G95</f>
        <v>0</v>
      </c>
      <c r="F98" s="37">
        <f t="shared" si="5"/>
        <v>0</v>
      </c>
      <c r="G98" s="37">
        <f t="shared" si="6"/>
        <v>5.5662</v>
      </c>
      <c r="H98" s="37">
        <f>'データ貼り付け'!F95</f>
        <v>0.000223</v>
      </c>
      <c r="I98" s="38">
        <f>'データ貼り付け'!H95</f>
        <v>0.023047</v>
      </c>
    </row>
    <row r="99" spans="1:9" ht="11.25">
      <c r="A99" s="41">
        <v>0.6736111111111112</v>
      </c>
      <c r="C99" s="38">
        <f>'データ貼り付け'!D96</f>
        <v>0.000225</v>
      </c>
      <c r="D99" s="37">
        <f t="shared" si="4"/>
        <v>0.000223</v>
      </c>
      <c r="E99" s="37">
        <f>'データ貼り付け'!G96</f>
        <v>0</v>
      </c>
      <c r="F99" s="37">
        <f t="shared" si="5"/>
        <v>0</v>
      </c>
      <c r="G99" s="37">
        <f t="shared" si="6"/>
        <v>5.5662</v>
      </c>
      <c r="H99" s="37">
        <f>'データ貼り付け'!F96</f>
        <v>0.000223</v>
      </c>
      <c r="I99" s="38">
        <f>'データ貼り付け'!H96</f>
        <v>0.023047</v>
      </c>
    </row>
    <row r="100" spans="1:9" ht="11.25">
      <c r="A100" s="41">
        <v>0.6805555555555555</v>
      </c>
      <c r="C100" s="38">
        <f>'データ貼り付け'!D97</f>
        <v>0.000217</v>
      </c>
      <c r="D100" s="37">
        <f aca="true" t="shared" si="7" ref="D100:D131">E100+H100</f>
        <v>0.000223</v>
      </c>
      <c r="E100" s="37">
        <f>'データ貼り付け'!G97</f>
        <v>0</v>
      </c>
      <c r="F100" s="37">
        <f t="shared" si="5"/>
        <v>0</v>
      </c>
      <c r="G100" s="37">
        <f t="shared" si="6"/>
        <v>5.5662</v>
      </c>
      <c r="H100" s="37">
        <f>'データ貼り付け'!F97</f>
        <v>0.000223</v>
      </c>
      <c r="I100" s="38">
        <f>'データ貼り付け'!H97</f>
        <v>0.023047</v>
      </c>
    </row>
    <row r="101" spans="1:9" ht="11.25">
      <c r="A101" s="41">
        <v>0.6875</v>
      </c>
      <c r="C101" s="38">
        <f>'データ貼り付け'!D98</f>
        <v>0.000214</v>
      </c>
      <c r="D101" s="37">
        <f t="shared" si="7"/>
        <v>0.000223</v>
      </c>
      <c r="E101" s="37">
        <f>'データ貼り付け'!G98</f>
        <v>0</v>
      </c>
      <c r="F101" s="37">
        <f t="shared" si="5"/>
        <v>0</v>
      </c>
      <c r="G101" s="37">
        <f t="shared" si="6"/>
        <v>5.5662</v>
      </c>
      <c r="H101" s="37">
        <f>'データ貼り付け'!F98</f>
        <v>0.000223</v>
      </c>
      <c r="I101" s="38">
        <f>'データ貼り付け'!H98</f>
        <v>0.023047</v>
      </c>
    </row>
    <row r="102" spans="1:9" ht="11.25">
      <c r="A102" s="41">
        <v>0.6944444444444445</v>
      </c>
      <c r="C102" s="38">
        <f>'データ貼り付け'!D99</f>
        <v>0.000206</v>
      </c>
      <c r="D102" s="37">
        <f t="shared" si="7"/>
        <v>0.000195</v>
      </c>
      <c r="E102" s="37">
        <f>'データ貼り付け'!G99</f>
        <v>0</v>
      </c>
      <c r="F102" s="37">
        <f t="shared" si="5"/>
        <v>0</v>
      </c>
      <c r="G102" s="37">
        <f t="shared" si="6"/>
        <v>5.5662</v>
      </c>
      <c r="H102" s="37">
        <f>'データ貼り付け'!F99</f>
        <v>0.000195</v>
      </c>
      <c r="I102" s="38">
        <f>'データ貼り付け'!H99</f>
        <v>0.021094</v>
      </c>
    </row>
    <row r="103" spans="1:9" ht="11.25">
      <c r="A103" s="41">
        <v>0.7013888888888888</v>
      </c>
      <c r="C103" s="38">
        <f>'データ貼り付け'!D100</f>
        <v>0.000199</v>
      </c>
      <c r="D103" s="37">
        <f t="shared" si="7"/>
        <v>0.000195</v>
      </c>
      <c r="E103" s="37">
        <f>'データ貼り付け'!G100</f>
        <v>0</v>
      </c>
      <c r="F103" s="37">
        <f t="shared" si="5"/>
        <v>0</v>
      </c>
      <c r="G103" s="37">
        <f t="shared" si="6"/>
        <v>5.5662</v>
      </c>
      <c r="H103" s="37">
        <f>'データ貼り付け'!F100</f>
        <v>0.000195</v>
      </c>
      <c r="I103" s="38">
        <f>'データ貼り付け'!H100</f>
        <v>0.021094</v>
      </c>
    </row>
    <row r="104" spans="1:9" ht="11.25">
      <c r="A104" s="41">
        <v>0.7083333333333334</v>
      </c>
      <c r="C104" s="38">
        <f>'データ貼り付け'!D101</f>
        <v>0.000195</v>
      </c>
      <c r="D104" s="37">
        <f t="shared" si="7"/>
        <v>0.000195</v>
      </c>
      <c r="E104" s="37">
        <f>'データ貼り付け'!G101</f>
        <v>0</v>
      </c>
      <c r="F104" s="37">
        <f t="shared" si="5"/>
        <v>0</v>
      </c>
      <c r="G104" s="37">
        <f t="shared" si="6"/>
        <v>5.5662</v>
      </c>
      <c r="H104" s="37">
        <f>'データ貼り付け'!F101</f>
        <v>0.000195</v>
      </c>
      <c r="I104" s="38">
        <f>'データ貼り付け'!H101</f>
        <v>0.021094</v>
      </c>
    </row>
    <row r="105" spans="1:9" ht="11.25">
      <c r="A105" s="41">
        <v>0.7152777777777778</v>
      </c>
      <c r="C105" s="38">
        <f>'データ貼り付け'!D102</f>
        <v>0.000187</v>
      </c>
      <c r="D105" s="37">
        <f t="shared" si="7"/>
        <v>0.000195</v>
      </c>
      <c r="E105" s="37">
        <f>'データ貼り付け'!G102</f>
        <v>0</v>
      </c>
      <c r="F105" s="37">
        <f t="shared" si="5"/>
        <v>0</v>
      </c>
      <c r="G105" s="37">
        <f t="shared" si="6"/>
        <v>5.5662</v>
      </c>
      <c r="H105" s="37">
        <f>'データ貼り付け'!F102</f>
        <v>0.000195</v>
      </c>
      <c r="I105" s="38">
        <f>'データ貼り付け'!H102</f>
        <v>0.021094</v>
      </c>
    </row>
    <row r="106" spans="1:9" ht="11.25">
      <c r="A106" s="41">
        <v>0.7222222222222222</v>
      </c>
      <c r="C106" s="38">
        <f>'データ貼り付け'!D103</f>
        <v>0.000184</v>
      </c>
      <c r="D106" s="37">
        <f t="shared" si="7"/>
        <v>0.000195</v>
      </c>
      <c r="E106" s="37">
        <f>'データ貼り付け'!G103</f>
        <v>0</v>
      </c>
      <c r="F106" s="37">
        <f t="shared" si="5"/>
        <v>0</v>
      </c>
      <c r="G106" s="37">
        <f t="shared" si="6"/>
        <v>5.5662</v>
      </c>
      <c r="H106" s="37">
        <f>'データ貼り付け'!F103</f>
        <v>0.000195</v>
      </c>
      <c r="I106" s="38">
        <f>'データ貼り付け'!H103</f>
        <v>0.021094</v>
      </c>
    </row>
    <row r="107" spans="1:9" ht="11.25">
      <c r="A107" s="41">
        <v>0.7291666666666666</v>
      </c>
      <c r="C107" s="38">
        <f>'データ貼り付け'!D104</f>
        <v>0.00018</v>
      </c>
      <c r="D107" s="37">
        <f t="shared" si="7"/>
        <v>0.000169</v>
      </c>
      <c r="E107" s="37">
        <f>'データ貼り付け'!G104</f>
        <v>0</v>
      </c>
      <c r="F107" s="37">
        <f t="shared" si="5"/>
        <v>0</v>
      </c>
      <c r="G107" s="37">
        <f t="shared" si="6"/>
        <v>5.5662</v>
      </c>
      <c r="H107" s="37">
        <f>'データ貼り付け'!F104</f>
        <v>0.000169</v>
      </c>
      <c r="I107" s="38">
        <f>'データ貼り付け'!H104</f>
        <v>0.019141</v>
      </c>
    </row>
    <row r="108" spans="1:9" ht="11.25">
      <c r="A108" s="41">
        <v>0.7361111111111112</v>
      </c>
      <c r="C108" s="38">
        <f>'データ貼り付け'!D105</f>
        <v>0.000172</v>
      </c>
      <c r="D108" s="37">
        <f t="shared" si="7"/>
        <v>0.000169</v>
      </c>
      <c r="E108" s="37">
        <f>'データ貼り付け'!G105</f>
        <v>0</v>
      </c>
      <c r="F108" s="37">
        <f t="shared" si="5"/>
        <v>0</v>
      </c>
      <c r="G108" s="37">
        <f t="shared" si="6"/>
        <v>5.5662</v>
      </c>
      <c r="H108" s="37">
        <f>'データ貼り付け'!F105</f>
        <v>0.000169</v>
      </c>
      <c r="I108" s="38">
        <f>'データ貼り付け'!H105</f>
        <v>0.019141</v>
      </c>
    </row>
    <row r="109" spans="1:9" ht="11.25">
      <c r="A109" s="41">
        <v>0.7430555555555555</v>
      </c>
      <c r="C109" s="38">
        <f>'データ貼り付け'!D106</f>
        <v>0.000169</v>
      </c>
      <c r="D109" s="37">
        <f t="shared" si="7"/>
        <v>0.000169</v>
      </c>
      <c r="E109" s="37">
        <f>'データ貼り付け'!G106</f>
        <v>0</v>
      </c>
      <c r="F109" s="37">
        <f t="shared" si="5"/>
        <v>0</v>
      </c>
      <c r="G109" s="37">
        <f t="shared" si="6"/>
        <v>5.5662</v>
      </c>
      <c r="H109" s="37">
        <f>'データ貼り付け'!F106</f>
        <v>0.000169</v>
      </c>
      <c r="I109" s="38">
        <f>'データ貼り付け'!H106</f>
        <v>0.019141</v>
      </c>
    </row>
    <row r="110" spans="1:9" ht="11.25">
      <c r="A110" s="41">
        <v>0.75</v>
      </c>
      <c r="C110" s="38">
        <f>'データ貼り付け'!D107</f>
        <v>0.000165</v>
      </c>
      <c r="D110" s="37">
        <f t="shared" si="7"/>
        <v>0.000169</v>
      </c>
      <c r="E110" s="37">
        <f>'データ貼り付け'!G107</f>
        <v>0</v>
      </c>
      <c r="F110" s="37">
        <f t="shared" si="5"/>
        <v>0</v>
      </c>
      <c r="G110" s="37">
        <f t="shared" si="6"/>
        <v>5.5662</v>
      </c>
      <c r="H110" s="37">
        <f>'データ貼り付け'!F107</f>
        <v>0.000169</v>
      </c>
      <c r="I110" s="38">
        <f>'データ貼り付け'!H107</f>
        <v>0.019141</v>
      </c>
    </row>
    <row r="111" spans="1:9" ht="11.25">
      <c r="A111" s="41">
        <v>0.7569444444444445</v>
      </c>
      <c r="C111" s="38">
        <f>'データ貼り付け'!D108</f>
        <v>0.000161</v>
      </c>
      <c r="D111" s="37">
        <f t="shared" si="7"/>
        <v>0.000169</v>
      </c>
      <c r="E111" s="37">
        <f>'データ貼り付け'!G108</f>
        <v>0</v>
      </c>
      <c r="F111" s="37">
        <f t="shared" si="5"/>
        <v>0</v>
      </c>
      <c r="G111" s="37">
        <f t="shared" si="6"/>
        <v>5.5662</v>
      </c>
      <c r="H111" s="37">
        <f>'データ貼り付け'!F108</f>
        <v>0.000169</v>
      </c>
      <c r="I111" s="38">
        <f>'データ貼り付け'!H108</f>
        <v>0.019141</v>
      </c>
    </row>
    <row r="112" spans="1:9" ht="11.25">
      <c r="A112" s="41">
        <v>0.7638888888888888</v>
      </c>
      <c r="C112" s="38">
        <f>'データ貼り付け'!D109</f>
        <v>0.000158</v>
      </c>
      <c r="D112" s="37">
        <f t="shared" si="7"/>
        <v>0.000169</v>
      </c>
      <c r="E112" s="37">
        <f>'データ貼り付け'!G109</f>
        <v>0</v>
      </c>
      <c r="F112" s="37">
        <f t="shared" si="5"/>
        <v>0</v>
      </c>
      <c r="G112" s="37">
        <f t="shared" si="6"/>
        <v>5.5662</v>
      </c>
      <c r="H112" s="37">
        <f>'データ貼り付け'!F109</f>
        <v>0.000169</v>
      </c>
      <c r="I112" s="38">
        <f>'データ貼り付け'!H109</f>
        <v>0.019141</v>
      </c>
    </row>
    <row r="113" spans="1:9" ht="11.25">
      <c r="A113" s="41">
        <v>0.7708333333333334</v>
      </c>
      <c r="C113" s="38">
        <f>'データ貼り付け'!D110</f>
        <v>0.000154</v>
      </c>
      <c r="D113" s="37">
        <f t="shared" si="7"/>
        <v>0.000144</v>
      </c>
      <c r="E113" s="37">
        <f>'データ貼り付け'!G110</f>
        <v>0</v>
      </c>
      <c r="F113" s="37">
        <f t="shared" si="5"/>
        <v>0</v>
      </c>
      <c r="G113" s="37">
        <f t="shared" si="6"/>
        <v>5.5662</v>
      </c>
      <c r="H113" s="37">
        <f>'データ貼り付け'!F110</f>
        <v>0.000144</v>
      </c>
      <c r="I113" s="38">
        <f>'データ貼り付け'!H110</f>
        <v>0.017188</v>
      </c>
    </row>
    <row r="114" spans="1:9" ht="11.25">
      <c r="A114" s="41">
        <v>0.7777777777777778</v>
      </c>
      <c r="C114" s="38">
        <f>'データ貼り付け'!D111</f>
        <v>0.00015</v>
      </c>
      <c r="D114" s="37">
        <f t="shared" si="7"/>
        <v>0.000144</v>
      </c>
      <c r="E114" s="37">
        <f>'データ貼り付け'!G111</f>
        <v>0</v>
      </c>
      <c r="F114" s="37">
        <f t="shared" si="5"/>
        <v>0</v>
      </c>
      <c r="G114" s="37">
        <f t="shared" si="6"/>
        <v>5.5662</v>
      </c>
      <c r="H114" s="37">
        <f>'データ貼り付け'!F111</f>
        <v>0.000144</v>
      </c>
      <c r="I114" s="38">
        <f>'データ貼り付け'!H111</f>
        <v>0.017188</v>
      </c>
    </row>
    <row r="115" spans="1:9" ht="11.25">
      <c r="A115" s="41">
        <v>0.7847222222222222</v>
      </c>
      <c r="C115" s="38">
        <f>'データ貼り付け'!D112</f>
        <v>0.00015</v>
      </c>
      <c r="D115" s="37">
        <f t="shared" si="7"/>
        <v>0.000144</v>
      </c>
      <c r="E115" s="37">
        <f>'データ貼り付け'!G112</f>
        <v>0</v>
      </c>
      <c r="F115" s="37">
        <f t="shared" si="5"/>
        <v>0</v>
      </c>
      <c r="G115" s="37">
        <f t="shared" si="6"/>
        <v>5.5662</v>
      </c>
      <c r="H115" s="37">
        <f>'データ貼り付け'!F112</f>
        <v>0.000144</v>
      </c>
      <c r="I115" s="38">
        <f>'データ貼り付け'!H112</f>
        <v>0.017188</v>
      </c>
    </row>
    <row r="116" spans="1:9" ht="11.25">
      <c r="A116" s="41">
        <v>0.7916666666666666</v>
      </c>
      <c r="C116" s="38">
        <f>'データ貼り付け'!D113</f>
        <v>0.000146</v>
      </c>
      <c r="D116" s="37">
        <f t="shared" si="7"/>
        <v>0.000144</v>
      </c>
      <c r="E116" s="37">
        <f>'データ貼り付け'!G113</f>
        <v>0</v>
      </c>
      <c r="F116" s="37">
        <f t="shared" si="5"/>
        <v>0</v>
      </c>
      <c r="G116" s="37">
        <f t="shared" si="6"/>
        <v>5.5662</v>
      </c>
      <c r="H116" s="37">
        <f>'データ貼り付け'!F113</f>
        <v>0.000144</v>
      </c>
      <c r="I116" s="38">
        <f>'データ貼り付け'!H113</f>
        <v>0.017188</v>
      </c>
    </row>
    <row r="117" spans="1:9" ht="11.25">
      <c r="A117" s="41">
        <v>0.7986111111111112</v>
      </c>
      <c r="C117" s="38">
        <f>'データ貼り付け'!D114</f>
        <v>0.000142</v>
      </c>
      <c r="D117" s="37">
        <f t="shared" si="7"/>
        <v>0.000144</v>
      </c>
      <c r="E117" s="37">
        <f>'データ貼り付け'!G114</f>
        <v>0</v>
      </c>
      <c r="F117" s="37">
        <f t="shared" si="5"/>
        <v>0</v>
      </c>
      <c r="G117" s="37">
        <f t="shared" si="6"/>
        <v>5.5662</v>
      </c>
      <c r="H117" s="37">
        <f>'データ貼り付け'!F114</f>
        <v>0.000144</v>
      </c>
      <c r="I117" s="38">
        <f>'データ貼り付け'!H114</f>
        <v>0.017188</v>
      </c>
    </row>
    <row r="118" spans="1:9" ht="11.25">
      <c r="A118" s="41">
        <v>0.8055555555555555</v>
      </c>
      <c r="C118" s="38">
        <f>'データ貼り付け'!D115</f>
        <v>0.000139</v>
      </c>
      <c r="D118" s="37">
        <f t="shared" si="7"/>
        <v>0.000144</v>
      </c>
      <c r="E118" s="37">
        <f>'データ貼り付け'!G115</f>
        <v>0</v>
      </c>
      <c r="F118" s="37">
        <f t="shared" si="5"/>
        <v>0</v>
      </c>
      <c r="G118" s="37">
        <f t="shared" si="6"/>
        <v>5.5662</v>
      </c>
      <c r="H118" s="37">
        <f>'データ貼り付け'!F115</f>
        <v>0.000144</v>
      </c>
      <c r="I118" s="38">
        <f>'データ貼り付け'!H115</f>
        <v>0.017188</v>
      </c>
    </row>
    <row r="119" spans="1:9" ht="11.25">
      <c r="A119" s="41">
        <v>0.8125</v>
      </c>
      <c r="C119" s="38">
        <f>'データ貼り付け'!D116</f>
        <v>0.000139</v>
      </c>
      <c r="D119" s="37">
        <f t="shared" si="7"/>
        <v>0.000144</v>
      </c>
      <c r="E119" s="37">
        <f>'データ貼り付け'!G116</f>
        <v>0</v>
      </c>
      <c r="F119" s="37">
        <f t="shared" si="5"/>
        <v>0</v>
      </c>
      <c r="G119" s="37">
        <f t="shared" si="6"/>
        <v>5.5662</v>
      </c>
      <c r="H119" s="37">
        <f>'データ貼り付け'!F116</f>
        <v>0.000144</v>
      </c>
      <c r="I119" s="38">
        <f>'データ貼り付け'!H116</f>
        <v>0.017188</v>
      </c>
    </row>
    <row r="120" spans="1:9" ht="11.25">
      <c r="A120" s="41">
        <v>0.8194444444444445</v>
      </c>
      <c r="C120" s="38">
        <f>'データ貼り付け'!D117</f>
        <v>0.000135</v>
      </c>
      <c r="D120" s="37">
        <f t="shared" si="7"/>
        <v>0.000144</v>
      </c>
      <c r="E120" s="37">
        <f>'データ貼り付け'!G117</f>
        <v>0</v>
      </c>
      <c r="F120" s="37">
        <f t="shared" si="5"/>
        <v>0</v>
      </c>
      <c r="G120" s="37">
        <f t="shared" si="6"/>
        <v>5.5662</v>
      </c>
      <c r="H120" s="37">
        <f>'データ貼り付け'!F117</f>
        <v>0.000144</v>
      </c>
      <c r="I120" s="38">
        <f>'データ貼り付け'!H117</f>
        <v>0.017188</v>
      </c>
    </row>
    <row r="121" spans="1:9" ht="11.25">
      <c r="A121" s="41">
        <v>0.8263888888888888</v>
      </c>
      <c r="C121" s="38">
        <f>'データ貼り付け'!D118</f>
        <v>0.000131</v>
      </c>
      <c r="D121" s="37">
        <f t="shared" si="7"/>
        <v>0.00012</v>
      </c>
      <c r="E121" s="37">
        <f>'データ貼り付け'!G118</f>
        <v>0</v>
      </c>
      <c r="F121" s="37">
        <f t="shared" si="5"/>
        <v>0</v>
      </c>
      <c r="G121" s="37">
        <f t="shared" si="6"/>
        <v>5.5662</v>
      </c>
      <c r="H121" s="37">
        <f>'データ貼り付け'!F118</f>
        <v>0.00012</v>
      </c>
      <c r="I121" s="38">
        <f>'データ貼り付け'!H118</f>
        <v>0.015234</v>
      </c>
    </row>
    <row r="122" spans="1:9" ht="11.25">
      <c r="A122" s="41">
        <v>0.8333333333333334</v>
      </c>
      <c r="C122" s="38">
        <f>'データ貼り付け'!D119</f>
        <v>0.000131</v>
      </c>
      <c r="D122" s="37">
        <f t="shared" si="7"/>
        <v>0.000144</v>
      </c>
      <c r="E122" s="37">
        <f>'データ貼り付け'!G119</f>
        <v>0</v>
      </c>
      <c r="F122" s="37">
        <f t="shared" si="5"/>
        <v>0</v>
      </c>
      <c r="G122" s="37">
        <f t="shared" si="6"/>
        <v>5.5662</v>
      </c>
      <c r="H122" s="37">
        <f>'データ貼り付け'!F119</f>
        <v>0.000144</v>
      </c>
      <c r="I122" s="38">
        <f>'データ貼り付け'!H119</f>
        <v>0.017188</v>
      </c>
    </row>
    <row r="123" spans="1:9" ht="11.25">
      <c r="A123" s="41">
        <v>0.8402777777777778</v>
      </c>
      <c r="C123" s="38">
        <f>'データ貼り付け'!D120</f>
        <v>0.000128</v>
      </c>
      <c r="D123" s="37">
        <f t="shared" si="7"/>
        <v>0.00012</v>
      </c>
      <c r="E123" s="37">
        <f>'データ貼り付け'!G120</f>
        <v>0</v>
      </c>
      <c r="F123" s="37">
        <f t="shared" si="5"/>
        <v>0</v>
      </c>
      <c r="G123" s="37">
        <f t="shared" si="6"/>
        <v>5.5662</v>
      </c>
      <c r="H123" s="37">
        <f>'データ貼り付け'!F120</f>
        <v>0.00012</v>
      </c>
      <c r="I123" s="38">
        <f>'データ貼り付け'!H120</f>
        <v>0.015234</v>
      </c>
    </row>
    <row r="124" spans="1:9" ht="11.25">
      <c r="A124" s="41">
        <v>0.8472222222222222</v>
      </c>
      <c r="C124" s="38">
        <f>'データ貼り付け'!D121</f>
        <v>0.000124</v>
      </c>
      <c r="D124" s="37">
        <f t="shared" si="7"/>
        <v>0.00012</v>
      </c>
      <c r="E124" s="37">
        <f>'データ貼り付け'!G121</f>
        <v>0</v>
      </c>
      <c r="F124" s="37">
        <f t="shared" si="5"/>
        <v>0</v>
      </c>
      <c r="G124" s="37">
        <f t="shared" si="6"/>
        <v>5.5662</v>
      </c>
      <c r="H124" s="37">
        <f>'データ貼り付け'!F121</f>
        <v>0.00012</v>
      </c>
      <c r="I124" s="38">
        <f>'データ貼り付け'!H121</f>
        <v>0.015234</v>
      </c>
    </row>
    <row r="125" spans="1:9" ht="11.25">
      <c r="A125" s="41">
        <v>0.8541666666666666</v>
      </c>
      <c r="C125" s="38">
        <f>'データ貼り付け'!D122</f>
        <v>0.000124</v>
      </c>
      <c r="D125" s="37">
        <f t="shared" si="7"/>
        <v>0.00012</v>
      </c>
      <c r="E125" s="37">
        <f>'データ貼り付け'!G122</f>
        <v>0</v>
      </c>
      <c r="F125" s="37">
        <f t="shared" si="5"/>
        <v>0</v>
      </c>
      <c r="G125" s="37">
        <f t="shared" si="6"/>
        <v>5.5662</v>
      </c>
      <c r="H125" s="37">
        <f>'データ貼り付け'!F122</f>
        <v>0.00012</v>
      </c>
      <c r="I125" s="38">
        <f>'データ貼り付け'!H122</f>
        <v>0.015234</v>
      </c>
    </row>
    <row r="126" spans="1:9" ht="11.25">
      <c r="A126" s="41">
        <v>0.8611111111111112</v>
      </c>
      <c r="C126" s="38">
        <f>'データ貼り付け'!D123</f>
        <v>0.00012</v>
      </c>
      <c r="D126" s="37">
        <f t="shared" si="7"/>
        <v>0.00012</v>
      </c>
      <c r="E126" s="37">
        <f>'データ貼り付け'!G123</f>
        <v>0</v>
      </c>
      <c r="F126" s="37">
        <f t="shared" si="5"/>
        <v>0</v>
      </c>
      <c r="G126" s="37">
        <f t="shared" si="6"/>
        <v>5.5662</v>
      </c>
      <c r="H126" s="37">
        <f>'データ貼り付け'!F123</f>
        <v>0.00012</v>
      </c>
      <c r="I126" s="38">
        <f>'データ貼り付け'!H123</f>
        <v>0.015234</v>
      </c>
    </row>
    <row r="127" spans="1:9" ht="11.25">
      <c r="A127" s="41">
        <v>0.8680555555555555</v>
      </c>
      <c r="C127" s="38">
        <f>'データ貼り付け'!D124</f>
        <v>0.00012</v>
      </c>
      <c r="D127" s="37">
        <f t="shared" si="7"/>
        <v>0.00012</v>
      </c>
      <c r="E127" s="37">
        <f>'データ貼り付け'!G124</f>
        <v>0</v>
      </c>
      <c r="F127" s="37">
        <f t="shared" si="5"/>
        <v>0</v>
      </c>
      <c r="G127" s="37">
        <f t="shared" si="6"/>
        <v>5.5662</v>
      </c>
      <c r="H127" s="37">
        <f>'データ貼り付け'!F124</f>
        <v>0.00012</v>
      </c>
      <c r="I127" s="38">
        <f>'データ貼り付け'!H124</f>
        <v>0.015234</v>
      </c>
    </row>
    <row r="128" spans="1:9" ht="11.25">
      <c r="A128" s="41">
        <v>0.875</v>
      </c>
      <c r="C128" s="38">
        <f>'データ貼り付け'!D125</f>
        <v>0.000116</v>
      </c>
      <c r="D128" s="37">
        <f t="shared" si="7"/>
        <v>0.00012</v>
      </c>
      <c r="E128" s="37">
        <f>'データ貼り付け'!G125</f>
        <v>0</v>
      </c>
      <c r="F128" s="37">
        <f t="shared" si="5"/>
        <v>0</v>
      </c>
      <c r="G128" s="37">
        <f t="shared" si="6"/>
        <v>5.5662</v>
      </c>
      <c r="H128" s="37">
        <f>'データ貼り付け'!F125</f>
        <v>0.00012</v>
      </c>
      <c r="I128" s="38">
        <f>'データ貼り付け'!H125</f>
        <v>0.015234</v>
      </c>
    </row>
    <row r="129" spans="1:9" ht="11.25">
      <c r="A129" s="41">
        <v>0.8819444444444445</v>
      </c>
      <c r="C129" s="38">
        <f>'データ貼り付け'!D126</f>
        <v>0.000116</v>
      </c>
      <c r="D129" s="37">
        <f t="shared" si="7"/>
        <v>0.00012</v>
      </c>
      <c r="E129" s="37">
        <f>'データ貼り付け'!G126</f>
        <v>0</v>
      </c>
      <c r="F129" s="37">
        <f t="shared" si="5"/>
        <v>0</v>
      </c>
      <c r="G129" s="37">
        <f t="shared" si="6"/>
        <v>5.5662</v>
      </c>
      <c r="H129" s="37">
        <f>'データ貼り付け'!F126</f>
        <v>0.00012</v>
      </c>
      <c r="I129" s="38">
        <f>'データ貼り付け'!H126</f>
        <v>0.015234</v>
      </c>
    </row>
    <row r="130" spans="1:9" ht="11.25">
      <c r="A130" s="41">
        <v>0.8888888888888888</v>
      </c>
      <c r="C130" s="38">
        <f>'データ貼り付け'!D127</f>
        <v>0.000112</v>
      </c>
      <c r="D130" s="37">
        <f t="shared" si="7"/>
        <v>0.00012</v>
      </c>
      <c r="E130" s="37">
        <f>'データ貼り付け'!G127</f>
        <v>0</v>
      </c>
      <c r="F130" s="37">
        <f t="shared" si="5"/>
        <v>0</v>
      </c>
      <c r="G130" s="37">
        <f t="shared" si="6"/>
        <v>5.5662</v>
      </c>
      <c r="H130" s="37">
        <f>'データ貼り付け'!F127</f>
        <v>0.00012</v>
      </c>
      <c r="I130" s="38">
        <f>'データ貼り付け'!H127</f>
        <v>0.015234</v>
      </c>
    </row>
    <row r="131" spans="1:9" ht="11.25">
      <c r="A131" s="41">
        <v>0.8958333333333334</v>
      </c>
      <c r="C131" s="38">
        <f>'データ貼り付け'!D128</f>
        <v>0.000112</v>
      </c>
      <c r="D131" s="37">
        <f t="shared" si="7"/>
        <v>0.00012</v>
      </c>
      <c r="E131" s="37">
        <f>'データ貼り付け'!G128</f>
        <v>0</v>
      </c>
      <c r="F131" s="37">
        <f t="shared" si="5"/>
        <v>0</v>
      </c>
      <c r="G131" s="37">
        <f t="shared" si="6"/>
        <v>5.5662</v>
      </c>
      <c r="H131" s="37">
        <f>'データ貼り付け'!F128</f>
        <v>0.00012</v>
      </c>
      <c r="I131" s="38">
        <f>'データ貼り付け'!H128</f>
        <v>0.015234</v>
      </c>
    </row>
    <row r="132" spans="1:9" ht="11.25">
      <c r="A132" s="41">
        <v>0.9027777777777778</v>
      </c>
      <c r="C132" s="38">
        <f>'データ貼り付け'!D129</f>
        <v>0.000112</v>
      </c>
      <c r="D132" s="37">
        <f aca="true" t="shared" si="8" ref="D132:D147">E132+H132</f>
        <v>0.00012</v>
      </c>
      <c r="E132" s="37">
        <f>'データ貼り付け'!G129</f>
        <v>0</v>
      </c>
      <c r="F132" s="37">
        <f t="shared" si="5"/>
        <v>0</v>
      </c>
      <c r="G132" s="37">
        <f t="shared" si="6"/>
        <v>5.5662</v>
      </c>
      <c r="H132" s="37">
        <f>'データ貼り付け'!F129</f>
        <v>0.00012</v>
      </c>
      <c r="I132" s="38">
        <f>'データ貼り付け'!H129</f>
        <v>0.015234</v>
      </c>
    </row>
    <row r="133" spans="1:9" ht="11.25">
      <c r="A133" s="41">
        <v>0.9097222222222222</v>
      </c>
      <c r="C133" s="38">
        <f>'データ貼り付け'!D130</f>
        <v>0.000109</v>
      </c>
      <c r="D133" s="37">
        <f t="shared" si="8"/>
        <v>0.00012</v>
      </c>
      <c r="E133" s="37">
        <f>'データ貼り付け'!G130</f>
        <v>0</v>
      </c>
      <c r="F133" s="37">
        <f aca="true" t="shared" si="9" ref="F133:F147">ROUND((E132+E133)/2*600,6)</f>
        <v>0</v>
      </c>
      <c r="G133" s="37">
        <f aca="true" t="shared" si="10" ref="G133:G147">G132+F133</f>
        <v>5.5662</v>
      </c>
      <c r="H133" s="37">
        <f>'データ貼り付け'!F130</f>
        <v>0.00012</v>
      </c>
      <c r="I133" s="38">
        <f>'データ貼り付け'!H130</f>
        <v>0.015234</v>
      </c>
    </row>
    <row r="134" spans="1:9" ht="11.25">
      <c r="A134" s="41">
        <v>0.9166666666666666</v>
      </c>
      <c r="C134" s="38">
        <f>'データ貼り付け'!D131</f>
        <v>0.000109</v>
      </c>
      <c r="D134" s="37">
        <f t="shared" si="8"/>
        <v>9.8E-05</v>
      </c>
      <c r="E134" s="37">
        <f>'データ貼り付け'!G131</f>
        <v>0</v>
      </c>
      <c r="F134" s="37">
        <f t="shared" si="9"/>
        <v>0</v>
      </c>
      <c r="G134" s="37">
        <f t="shared" si="10"/>
        <v>5.5662</v>
      </c>
      <c r="H134" s="37">
        <f>'データ貼り付け'!F131</f>
        <v>9.8E-05</v>
      </c>
      <c r="I134" s="38">
        <f>'データ貼り付け'!H131</f>
        <v>0.013281</v>
      </c>
    </row>
    <row r="135" spans="1:9" ht="11.25">
      <c r="A135" s="41">
        <v>0.9236111111111112</v>
      </c>
      <c r="C135" s="38">
        <f>'データ貼り付け'!D132</f>
        <v>0.000105</v>
      </c>
      <c r="D135" s="37">
        <f t="shared" si="8"/>
        <v>9.8E-05</v>
      </c>
      <c r="E135" s="37">
        <f>'データ貼り付け'!G132</f>
        <v>0</v>
      </c>
      <c r="F135" s="37">
        <f t="shared" si="9"/>
        <v>0</v>
      </c>
      <c r="G135" s="37">
        <f t="shared" si="10"/>
        <v>5.5662</v>
      </c>
      <c r="H135" s="37">
        <f>'データ貼り付け'!F132</f>
        <v>9.8E-05</v>
      </c>
      <c r="I135" s="38">
        <f>'データ貼り付け'!H132</f>
        <v>0.013281</v>
      </c>
    </row>
    <row r="136" spans="1:9" ht="11.25">
      <c r="A136" s="41">
        <v>0.9305555555555555</v>
      </c>
      <c r="C136" s="38">
        <f>'データ貼り付け'!D133</f>
        <v>0.000105</v>
      </c>
      <c r="D136" s="37">
        <f t="shared" si="8"/>
        <v>9.8E-05</v>
      </c>
      <c r="E136" s="37">
        <f>'データ貼り付け'!G133</f>
        <v>0</v>
      </c>
      <c r="F136" s="37">
        <f t="shared" si="9"/>
        <v>0</v>
      </c>
      <c r="G136" s="37">
        <f t="shared" si="10"/>
        <v>5.5662</v>
      </c>
      <c r="H136" s="37">
        <f>'データ貼り付け'!F133</f>
        <v>9.8E-05</v>
      </c>
      <c r="I136" s="38">
        <f>'データ貼り付け'!H133</f>
        <v>0.013281</v>
      </c>
    </row>
    <row r="137" spans="1:9" ht="11.25">
      <c r="A137" s="41">
        <v>0.9375</v>
      </c>
      <c r="C137" s="38">
        <f>'データ貼り付け'!D134</f>
        <v>0.000105</v>
      </c>
      <c r="D137" s="37">
        <f t="shared" si="8"/>
        <v>9.8E-05</v>
      </c>
      <c r="E137" s="37">
        <f>'データ貼り付け'!G134</f>
        <v>0</v>
      </c>
      <c r="F137" s="37">
        <f t="shared" si="9"/>
        <v>0</v>
      </c>
      <c r="G137" s="37">
        <f t="shared" si="10"/>
        <v>5.5662</v>
      </c>
      <c r="H137" s="37">
        <f>'データ貼り付け'!F134</f>
        <v>9.8E-05</v>
      </c>
      <c r="I137" s="38">
        <f>'データ貼り付け'!H134</f>
        <v>0.013281</v>
      </c>
    </row>
    <row r="138" spans="1:9" ht="11.25">
      <c r="A138" s="41">
        <v>0.9444444444444445</v>
      </c>
      <c r="C138" s="38">
        <f>'データ貼り付け'!D135</f>
        <v>0.000101</v>
      </c>
      <c r="D138" s="37">
        <f t="shared" si="8"/>
        <v>9.8E-05</v>
      </c>
      <c r="E138" s="37">
        <f>'データ貼り付け'!G135</f>
        <v>0</v>
      </c>
      <c r="F138" s="37">
        <f t="shared" si="9"/>
        <v>0</v>
      </c>
      <c r="G138" s="37">
        <f t="shared" si="10"/>
        <v>5.5662</v>
      </c>
      <c r="H138" s="37">
        <f>'データ貼り付け'!F135</f>
        <v>9.8E-05</v>
      </c>
      <c r="I138" s="38">
        <f>'データ貼り付け'!H135</f>
        <v>0.013281</v>
      </c>
    </row>
    <row r="139" spans="1:9" ht="11.25">
      <c r="A139" s="41">
        <v>0.9513888888888888</v>
      </c>
      <c r="C139" s="38">
        <f>'データ貼り付け'!D136</f>
        <v>0.000101</v>
      </c>
      <c r="D139" s="37">
        <f t="shared" si="8"/>
        <v>9.8E-05</v>
      </c>
      <c r="E139" s="37">
        <f>'データ貼り付け'!G136</f>
        <v>0</v>
      </c>
      <c r="F139" s="37">
        <f t="shared" si="9"/>
        <v>0</v>
      </c>
      <c r="G139" s="37">
        <f t="shared" si="10"/>
        <v>5.5662</v>
      </c>
      <c r="H139" s="37">
        <f>'データ貼り付け'!F136</f>
        <v>9.8E-05</v>
      </c>
      <c r="I139" s="38">
        <f>'データ貼り付け'!H136</f>
        <v>0.013281</v>
      </c>
    </row>
    <row r="140" spans="1:9" ht="11.25">
      <c r="A140" s="41">
        <v>0.9583333333333334</v>
      </c>
      <c r="C140" s="38">
        <f>'データ貼り付け'!D137</f>
        <v>0.000101</v>
      </c>
      <c r="D140" s="37">
        <f t="shared" si="8"/>
        <v>9.8E-05</v>
      </c>
      <c r="E140" s="37">
        <f>'データ貼り付け'!G137</f>
        <v>0</v>
      </c>
      <c r="F140" s="37">
        <f t="shared" si="9"/>
        <v>0</v>
      </c>
      <c r="G140" s="37">
        <f t="shared" si="10"/>
        <v>5.5662</v>
      </c>
      <c r="H140" s="37">
        <f>'データ貼り付け'!F137</f>
        <v>9.8E-05</v>
      </c>
      <c r="I140" s="38">
        <f>'データ貼り付け'!H137</f>
        <v>0.013281</v>
      </c>
    </row>
    <row r="141" spans="1:9" ht="11.25">
      <c r="A141" s="41">
        <v>0.9652777777777778</v>
      </c>
      <c r="C141" s="38">
        <f>'データ貼り付け'!D138</f>
        <v>9.8E-05</v>
      </c>
      <c r="D141" s="37">
        <f t="shared" si="8"/>
        <v>9.8E-05</v>
      </c>
      <c r="E141" s="37">
        <f>'データ貼り付け'!G138</f>
        <v>0</v>
      </c>
      <c r="F141" s="37">
        <f t="shared" si="9"/>
        <v>0</v>
      </c>
      <c r="G141" s="37">
        <f t="shared" si="10"/>
        <v>5.5662</v>
      </c>
      <c r="H141" s="37">
        <f>'データ貼り付け'!F138</f>
        <v>9.8E-05</v>
      </c>
      <c r="I141" s="38">
        <f>'データ貼り付け'!H138</f>
        <v>0.013281</v>
      </c>
    </row>
    <row r="142" spans="1:9" ht="11.25">
      <c r="A142" s="41">
        <v>0.9722222222222222</v>
      </c>
      <c r="C142" s="38">
        <f>'データ貼り付け'!D139</f>
        <v>9.8E-05</v>
      </c>
      <c r="D142" s="37">
        <f t="shared" si="8"/>
        <v>9.8E-05</v>
      </c>
      <c r="E142" s="37">
        <f>'データ貼り付け'!G139</f>
        <v>0</v>
      </c>
      <c r="F142" s="37">
        <f t="shared" si="9"/>
        <v>0</v>
      </c>
      <c r="G142" s="37">
        <f t="shared" si="10"/>
        <v>5.5662</v>
      </c>
      <c r="H142" s="37">
        <f>'データ貼り付け'!F139</f>
        <v>9.8E-05</v>
      </c>
      <c r="I142" s="38">
        <f>'データ貼り付け'!H139</f>
        <v>0.013281</v>
      </c>
    </row>
    <row r="143" spans="1:9" ht="11.25">
      <c r="A143" s="41">
        <v>0.9791666666666666</v>
      </c>
      <c r="C143" s="38">
        <f>'データ貼り付け'!D140</f>
        <v>9.8E-05</v>
      </c>
      <c r="D143" s="37">
        <f t="shared" si="8"/>
        <v>9.8E-05</v>
      </c>
      <c r="E143" s="37">
        <f>'データ貼り付け'!G140</f>
        <v>0</v>
      </c>
      <c r="F143" s="37">
        <f t="shared" si="9"/>
        <v>0</v>
      </c>
      <c r="G143" s="37">
        <f t="shared" si="10"/>
        <v>5.5662</v>
      </c>
      <c r="H143" s="37">
        <f>'データ貼り付け'!F140</f>
        <v>9.8E-05</v>
      </c>
      <c r="I143" s="38">
        <f>'データ貼り付け'!H140</f>
        <v>0.013281</v>
      </c>
    </row>
    <row r="144" spans="1:9" ht="11.25">
      <c r="A144" s="41">
        <v>0.9861111111111112</v>
      </c>
      <c r="C144" s="38">
        <f>'データ貼り付け'!D141</f>
        <v>9.4E-05</v>
      </c>
      <c r="D144" s="37">
        <f t="shared" si="8"/>
        <v>9.8E-05</v>
      </c>
      <c r="E144" s="37">
        <f>'データ貼り付け'!G141</f>
        <v>0</v>
      </c>
      <c r="F144" s="37">
        <f t="shared" si="9"/>
        <v>0</v>
      </c>
      <c r="G144" s="37">
        <f t="shared" si="10"/>
        <v>5.5662</v>
      </c>
      <c r="H144" s="37">
        <f>'データ貼り付け'!F141</f>
        <v>9.8E-05</v>
      </c>
      <c r="I144" s="38">
        <f>'データ貼り付け'!H141</f>
        <v>0.013281</v>
      </c>
    </row>
    <row r="145" spans="1:9" ht="11.25">
      <c r="A145" s="41">
        <v>0.9930555555555555</v>
      </c>
      <c r="C145" s="38">
        <f>'データ貼り付け'!D142</f>
        <v>9.4E-05</v>
      </c>
      <c r="D145" s="37">
        <f t="shared" si="8"/>
        <v>9.8E-05</v>
      </c>
      <c r="E145" s="37">
        <f>'データ貼り付け'!G142</f>
        <v>0</v>
      </c>
      <c r="F145" s="37">
        <f t="shared" si="9"/>
        <v>0</v>
      </c>
      <c r="G145" s="37">
        <f t="shared" si="10"/>
        <v>5.5662</v>
      </c>
      <c r="H145" s="37">
        <f>'データ貼り付け'!F142</f>
        <v>9.8E-05</v>
      </c>
      <c r="I145" s="38">
        <f>'データ貼り付け'!H142</f>
        <v>0.013281</v>
      </c>
    </row>
    <row r="146" spans="1:9" ht="11.25">
      <c r="A146" s="43" t="s">
        <v>180</v>
      </c>
      <c r="C146" s="38">
        <f>'データ貼り付け'!D143</f>
        <v>9.4E-05</v>
      </c>
      <c r="D146" s="37">
        <f t="shared" si="8"/>
        <v>9.8E-05</v>
      </c>
      <c r="E146" s="37">
        <f>'データ貼り付け'!G143</f>
        <v>0</v>
      </c>
      <c r="F146" s="37">
        <f t="shared" si="9"/>
        <v>0</v>
      </c>
      <c r="G146" s="37">
        <f t="shared" si="10"/>
        <v>5.5662</v>
      </c>
      <c r="H146" s="37">
        <f>'データ貼り付け'!F143</f>
        <v>9.8E-05</v>
      </c>
      <c r="I146" s="38">
        <f>'データ貼り付け'!H143</f>
        <v>0.013281</v>
      </c>
    </row>
    <row r="147" spans="1:9" ht="11.25">
      <c r="A147" s="43" t="s">
        <v>181</v>
      </c>
      <c r="C147" s="38">
        <f>'データ貼り付け'!D144</f>
        <v>0</v>
      </c>
      <c r="D147" s="37">
        <f t="shared" si="8"/>
        <v>4E-06</v>
      </c>
      <c r="E147" s="37">
        <f>'データ貼り付け'!G144</f>
        <v>0</v>
      </c>
      <c r="F147" s="37">
        <f t="shared" si="9"/>
        <v>0</v>
      </c>
      <c r="G147" s="37">
        <f t="shared" si="10"/>
        <v>5.5662</v>
      </c>
      <c r="H147" s="37">
        <f>'データ貼り付け'!F144</f>
        <v>4E-06</v>
      </c>
      <c r="I147" s="38">
        <f>'データ貼り付け'!H144</f>
        <v>0</v>
      </c>
    </row>
  </sheetData>
  <sheetProtection password="C714" sheet="1" objects="1" scenarios="1"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tabSelected="1" zoomScale="75" zoomScaleNormal="75" zoomScaleSheetLayoutView="100" workbookViewId="0" topLeftCell="A10">
      <selection activeCell="C10" sqref="C10"/>
    </sheetView>
  </sheetViews>
  <sheetFormatPr defaultColWidth="9.00390625" defaultRowHeight="13.5" customHeight="1"/>
  <cols>
    <col min="1" max="1" width="1.75390625" style="61" customWidth="1"/>
    <col min="2" max="2" width="2.25390625" style="61" customWidth="1"/>
    <col min="3" max="3" width="13.125" style="61" customWidth="1"/>
    <col min="4" max="4" width="16.25390625" style="61" customWidth="1"/>
    <col min="5" max="5" width="2.75390625" style="61" customWidth="1"/>
    <col min="6" max="6" width="8.75390625" style="63" customWidth="1"/>
    <col min="7" max="7" width="11.00390625" style="63" customWidth="1"/>
    <col min="8" max="9" width="3.75390625" style="63" customWidth="1"/>
    <col min="10" max="11" width="6.625" style="63" bestFit="1" customWidth="1"/>
    <col min="12" max="12" width="6.75390625" style="63" bestFit="1" customWidth="1"/>
    <col min="13" max="16" width="11.50390625" style="61" customWidth="1"/>
    <col min="17" max="17" width="2.625" style="61" customWidth="1"/>
    <col min="18" max="18" width="1.4921875" style="61" customWidth="1"/>
    <col min="19" max="19" width="2.125" style="61" customWidth="1"/>
    <col min="20" max="20" width="8.00390625" style="62" bestFit="1" customWidth="1"/>
    <col min="21" max="21" width="13.75390625" style="63" bestFit="1" customWidth="1"/>
    <col min="22" max="22" width="20.50390625" style="63" bestFit="1" customWidth="1"/>
    <col min="23" max="24" width="19.50390625" style="63" bestFit="1" customWidth="1"/>
    <col min="25" max="25" width="20.50390625" style="61" bestFit="1" customWidth="1"/>
    <col min="26" max="26" width="18.625" style="61" bestFit="1" customWidth="1"/>
    <col min="27" max="16384" width="9.00390625" style="61" customWidth="1"/>
  </cols>
  <sheetData>
    <row r="1" spans="1:17" ht="13.5" customHeight="1" hidden="1">
      <c r="A1" s="59"/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</row>
    <row r="2" spans="1:17" ht="13.5" customHeight="1" hidden="1">
      <c r="A2" s="59"/>
      <c r="B2" s="59"/>
      <c r="C2" s="59"/>
      <c r="D2" s="59"/>
      <c r="E2" s="59"/>
      <c r="F2" s="60"/>
      <c r="G2" s="60"/>
      <c r="H2" s="60"/>
      <c r="I2" s="60"/>
      <c r="J2" s="60"/>
      <c r="K2" s="303"/>
      <c r="L2" s="303"/>
      <c r="M2" s="59"/>
      <c r="N2" s="59"/>
      <c r="O2" s="59"/>
      <c r="P2" s="59"/>
      <c r="Q2" s="59"/>
    </row>
    <row r="3" spans="1:17" ht="13.5" customHeight="1" hidden="1">
      <c r="A3" s="59"/>
      <c r="B3" s="370"/>
      <c r="C3" s="370"/>
      <c r="D3" s="370"/>
      <c r="E3" s="370"/>
      <c r="F3" s="370"/>
      <c r="G3" s="370"/>
      <c r="H3" s="370"/>
      <c r="I3" s="370"/>
      <c r="J3" s="370"/>
      <c r="K3" s="303"/>
      <c r="L3" s="303"/>
      <c r="M3" s="59"/>
      <c r="N3" s="59"/>
      <c r="O3" s="59"/>
      <c r="P3" s="59"/>
      <c r="Q3" s="59"/>
    </row>
    <row r="4" spans="1:17" ht="13.5" customHeight="1" hidden="1">
      <c r="A4" s="59"/>
      <c r="B4" s="59"/>
      <c r="C4" s="59"/>
      <c r="D4" s="59"/>
      <c r="E4" s="59"/>
      <c r="F4" s="60"/>
      <c r="G4" s="60"/>
      <c r="H4" s="60"/>
      <c r="I4" s="60"/>
      <c r="J4" s="60"/>
      <c r="K4" s="303"/>
      <c r="L4" s="303"/>
      <c r="M4" s="59"/>
      <c r="N4" s="59"/>
      <c r="O4" s="59"/>
      <c r="P4" s="59"/>
      <c r="Q4" s="59"/>
    </row>
    <row r="5" spans="1:17" ht="13.5" customHeight="1" hidden="1">
      <c r="A5" s="59"/>
      <c r="B5" s="59"/>
      <c r="C5" s="59"/>
      <c r="D5" s="59"/>
      <c r="E5" s="59"/>
      <c r="F5" s="60"/>
      <c r="G5" s="60"/>
      <c r="H5" s="60"/>
      <c r="I5" s="60"/>
      <c r="J5" s="59"/>
      <c r="K5" s="60"/>
      <c r="L5" s="60"/>
      <c r="M5" s="59"/>
      <c r="N5" s="59"/>
      <c r="O5" s="59"/>
      <c r="P5" s="59"/>
      <c r="Q5" s="59"/>
    </row>
    <row r="6" spans="1:17" ht="13.5" customHeight="1" hidden="1">
      <c r="A6" s="59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60"/>
      <c r="N6" s="60"/>
      <c r="O6" s="60"/>
      <c r="P6" s="60"/>
      <c r="Q6" s="64"/>
    </row>
    <row r="7" spans="1:17" ht="13.5" customHeight="1" hidden="1">
      <c r="A7" s="59"/>
      <c r="B7" s="302"/>
      <c r="C7" s="302"/>
      <c r="D7" s="302"/>
      <c r="E7" s="302"/>
      <c r="F7" s="302"/>
      <c r="G7" s="60"/>
      <c r="H7" s="303"/>
      <c r="I7" s="303"/>
      <c r="J7" s="303"/>
      <c r="K7" s="303"/>
      <c r="L7" s="303"/>
      <c r="M7" s="59"/>
      <c r="N7" s="59"/>
      <c r="O7" s="59"/>
      <c r="P7" s="59"/>
      <c r="Q7" s="59"/>
    </row>
    <row r="8" spans="1:17" ht="13.5" customHeight="1" hidden="1">
      <c r="A8" s="59"/>
      <c r="B8" s="303"/>
      <c r="C8" s="302"/>
      <c r="D8" s="302"/>
      <c r="E8" s="303"/>
      <c r="F8" s="303"/>
      <c r="G8" s="60"/>
      <c r="H8" s="331"/>
      <c r="I8" s="331"/>
      <c r="J8" s="331"/>
      <c r="K8" s="332"/>
      <c r="L8" s="332"/>
      <c r="M8" s="65"/>
      <c r="N8" s="65"/>
      <c r="O8" s="65"/>
      <c r="P8" s="65"/>
      <c r="Q8" s="317"/>
    </row>
    <row r="9" spans="1:17" ht="13.5" customHeight="1" hidden="1">
      <c r="A9" s="59"/>
      <c r="B9" s="303"/>
      <c r="C9" s="337"/>
      <c r="D9" s="337"/>
      <c r="E9" s="303"/>
      <c r="F9" s="303"/>
      <c r="G9" s="60"/>
      <c r="H9" s="331"/>
      <c r="I9" s="331"/>
      <c r="J9" s="331"/>
      <c r="K9" s="332"/>
      <c r="L9" s="332"/>
      <c r="M9" s="65"/>
      <c r="N9" s="65"/>
      <c r="O9" s="65"/>
      <c r="P9" s="65"/>
      <c r="Q9" s="317"/>
    </row>
    <row r="10" spans="1:27" ht="13.5" customHeight="1">
      <c r="A10" s="59"/>
      <c r="B10" s="303"/>
      <c r="C10" s="67"/>
      <c r="D10" s="59"/>
      <c r="E10" s="303"/>
      <c r="F10" s="303"/>
      <c r="G10" s="60"/>
      <c r="H10" s="338"/>
      <c r="I10" s="338"/>
      <c r="J10" s="338"/>
      <c r="K10" s="345"/>
      <c r="L10" s="345"/>
      <c r="M10" s="65"/>
      <c r="N10" s="65"/>
      <c r="O10" s="65"/>
      <c r="P10" s="65"/>
      <c r="Q10" s="317"/>
      <c r="R10" s="68"/>
      <c r="S10" s="68"/>
      <c r="T10" s="69"/>
      <c r="U10" s="70"/>
      <c r="V10" s="70"/>
      <c r="W10" s="70"/>
      <c r="X10" s="70"/>
      <c r="Y10" s="68"/>
      <c r="Z10" s="68"/>
      <c r="AA10" s="68"/>
    </row>
    <row r="11" spans="1:27" ht="13.5" customHeight="1" thickBot="1">
      <c r="A11" s="59"/>
      <c r="B11" s="59"/>
      <c r="C11" s="337"/>
      <c r="D11" s="337"/>
      <c r="E11" s="303"/>
      <c r="F11" s="303"/>
      <c r="G11" s="60"/>
      <c r="H11" s="331"/>
      <c r="I11" s="331"/>
      <c r="J11" s="331"/>
      <c r="K11" s="332"/>
      <c r="L11" s="332"/>
      <c r="M11" s="65"/>
      <c r="N11" s="65"/>
      <c r="O11" s="65"/>
      <c r="P11" s="65"/>
      <c r="Q11" s="317"/>
      <c r="R11" s="68"/>
      <c r="S11" s="68"/>
      <c r="T11" s="264" t="s">
        <v>16</v>
      </c>
      <c r="U11" s="265"/>
      <c r="V11" s="265"/>
      <c r="W11" s="265"/>
      <c r="X11" s="266"/>
      <c r="Y11" s="68"/>
      <c r="Z11" s="68"/>
      <c r="AA11" s="68"/>
    </row>
    <row r="12" spans="1:27" ht="13.5" customHeight="1" thickTop="1">
      <c r="A12" s="59"/>
      <c r="B12" s="59"/>
      <c r="C12" s="67"/>
      <c r="D12" s="59"/>
      <c r="E12" s="303"/>
      <c r="F12" s="303"/>
      <c r="G12" s="60"/>
      <c r="H12" s="338"/>
      <c r="I12" s="338"/>
      <c r="J12" s="338"/>
      <c r="K12" s="345"/>
      <c r="L12" s="345"/>
      <c r="M12" s="65"/>
      <c r="N12" s="65"/>
      <c r="O12" s="65"/>
      <c r="P12" s="65"/>
      <c r="Q12" s="317"/>
      <c r="R12" s="68"/>
      <c r="S12" s="68"/>
      <c r="T12" s="71" t="s">
        <v>18</v>
      </c>
      <c r="U12" s="324" t="s">
        <v>19</v>
      </c>
      <c r="V12" s="324"/>
      <c r="W12" s="324" t="s">
        <v>22</v>
      </c>
      <c r="X12" s="324"/>
      <c r="Y12" s="68"/>
      <c r="Z12" s="68"/>
      <c r="AA12" s="68"/>
    </row>
    <row r="13" spans="1:27" ht="13.5" customHeight="1">
      <c r="A13" s="59"/>
      <c r="B13" s="59"/>
      <c r="C13" s="302"/>
      <c r="D13" s="72"/>
      <c r="E13" s="303"/>
      <c r="F13" s="303"/>
      <c r="G13" s="60"/>
      <c r="H13" s="367"/>
      <c r="I13" s="367"/>
      <c r="J13" s="367"/>
      <c r="K13" s="367"/>
      <c r="L13" s="367"/>
      <c r="M13" s="59"/>
      <c r="N13" s="59"/>
      <c r="O13" s="59"/>
      <c r="P13" s="59"/>
      <c r="Q13" s="318"/>
      <c r="R13" s="68"/>
      <c r="S13" s="68"/>
      <c r="T13" s="74" t="s">
        <v>26</v>
      </c>
      <c r="U13" s="75" t="s">
        <v>20</v>
      </c>
      <c r="V13" s="75" t="s">
        <v>21</v>
      </c>
      <c r="W13" s="75" t="s">
        <v>23</v>
      </c>
      <c r="X13" s="75" t="s">
        <v>21</v>
      </c>
      <c r="Y13" s="68"/>
      <c r="Z13" s="68"/>
      <c r="AA13" s="68"/>
    </row>
    <row r="14" spans="1:27" ht="13.5" customHeight="1">
      <c r="A14" s="59"/>
      <c r="B14" s="59"/>
      <c r="C14" s="302"/>
      <c r="D14" s="72"/>
      <c r="E14" s="303"/>
      <c r="F14" s="303"/>
      <c r="G14" s="60"/>
      <c r="H14" s="367"/>
      <c r="I14" s="367"/>
      <c r="J14" s="367"/>
      <c r="K14" s="367"/>
      <c r="L14" s="367"/>
      <c r="M14" s="59"/>
      <c r="N14" s="59"/>
      <c r="O14" s="59"/>
      <c r="P14" s="59"/>
      <c r="Q14" s="317"/>
      <c r="R14" s="68"/>
      <c r="S14" s="68"/>
      <c r="T14" s="74" t="s">
        <v>25</v>
      </c>
      <c r="U14" s="75" t="s">
        <v>77</v>
      </c>
      <c r="V14" s="75" t="s">
        <v>24</v>
      </c>
      <c r="W14" s="75" t="s">
        <v>24</v>
      </c>
      <c r="X14" s="75" t="s">
        <v>24</v>
      </c>
      <c r="Y14" s="68"/>
      <c r="Z14" s="68"/>
      <c r="AA14" s="68"/>
    </row>
    <row r="15" spans="1:27" ht="13.5" customHeight="1">
      <c r="A15" s="59"/>
      <c r="B15" s="59"/>
      <c r="C15" s="67"/>
      <c r="D15" s="72"/>
      <c r="E15" s="303"/>
      <c r="F15" s="303"/>
      <c r="G15" s="60"/>
      <c r="H15" s="368"/>
      <c r="I15" s="368"/>
      <c r="J15" s="368"/>
      <c r="K15" s="369"/>
      <c r="L15" s="369"/>
      <c r="M15" s="66"/>
      <c r="N15" s="66"/>
      <c r="O15" s="66"/>
      <c r="P15" s="66"/>
      <c r="Q15" s="64"/>
      <c r="R15" s="68"/>
      <c r="S15" s="68"/>
      <c r="T15" s="74" t="s">
        <v>37</v>
      </c>
      <c r="U15" s="75" t="s">
        <v>38</v>
      </c>
      <c r="V15" s="75" t="s">
        <v>39</v>
      </c>
      <c r="W15" s="75" t="s">
        <v>40</v>
      </c>
      <c r="X15" s="75" t="s">
        <v>41</v>
      </c>
      <c r="Y15" s="68"/>
      <c r="Z15" s="68"/>
      <c r="AA15" s="68"/>
    </row>
    <row r="16" spans="1:27" ht="13.5" customHeight="1">
      <c r="A16" s="59"/>
      <c r="B16" s="59"/>
      <c r="C16" s="302"/>
      <c r="D16" s="72"/>
      <c r="E16" s="303"/>
      <c r="F16" s="303"/>
      <c r="G16" s="60"/>
      <c r="H16" s="330"/>
      <c r="I16" s="330"/>
      <c r="J16" s="330"/>
      <c r="K16" s="330"/>
      <c r="L16" s="330"/>
      <c r="M16" s="59"/>
      <c r="N16" s="59"/>
      <c r="O16" s="59"/>
      <c r="P16" s="59"/>
      <c r="Q16" s="303"/>
      <c r="R16" s="68"/>
      <c r="S16" s="68"/>
      <c r="T16" s="74" t="s">
        <v>42</v>
      </c>
      <c r="U16" s="75" t="s">
        <v>43</v>
      </c>
      <c r="V16" s="75" t="s">
        <v>78</v>
      </c>
      <c r="W16" s="75" t="s">
        <v>79</v>
      </c>
      <c r="X16" s="75" t="s">
        <v>80</v>
      </c>
      <c r="Y16" s="68"/>
      <c r="Z16" s="68"/>
      <c r="AA16" s="68"/>
    </row>
    <row r="17" spans="1:27" ht="13.5" customHeight="1" thickBot="1">
      <c r="A17" s="59"/>
      <c r="B17" s="59"/>
      <c r="C17" s="302"/>
      <c r="D17" s="72"/>
      <c r="E17" s="303"/>
      <c r="F17" s="303"/>
      <c r="G17" s="60"/>
      <c r="H17" s="330"/>
      <c r="I17" s="330"/>
      <c r="J17" s="330"/>
      <c r="K17" s="330"/>
      <c r="L17" s="330"/>
      <c r="M17" s="59"/>
      <c r="N17" s="59"/>
      <c r="O17" s="59"/>
      <c r="P17" s="59"/>
      <c r="Q17" s="303"/>
      <c r="R17" s="68"/>
      <c r="S17" s="68"/>
      <c r="T17" s="76" t="s">
        <v>44</v>
      </c>
      <c r="U17" s="77" t="s">
        <v>45</v>
      </c>
      <c r="V17" s="77" t="s">
        <v>46</v>
      </c>
      <c r="W17" s="77" t="s">
        <v>46</v>
      </c>
      <c r="X17" s="77" t="s">
        <v>46</v>
      </c>
      <c r="Y17" s="68"/>
      <c r="Z17" s="68"/>
      <c r="AA17" s="68"/>
    </row>
    <row r="18" spans="1:27" ht="13.5" customHeight="1">
      <c r="A18" s="59"/>
      <c r="B18" s="59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66"/>
      <c r="N18" s="66"/>
      <c r="O18" s="66"/>
      <c r="P18" s="66"/>
      <c r="Q18" s="59"/>
      <c r="R18" s="68"/>
      <c r="S18" s="68"/>
      <c r="T18" s="78" t="s">
        <v>47</v>
      </c>
      <c r="U18" s="79" t="str">
        <f>IF(H32&lt;0.2,"-",IF(H32&gt;1,"-",IF(H30&gt;=2,"-",IF(H31=1,ROUND((0.475*H32+0.945)*H34^2+(6.07*H32+1.01)*H34+2.57*H32-0.188,2),"-"))))</f>
        <v>-</v>
      </c>
      <c r="V18" s="79" t="str">
        <f>IF(H32&lt;=1,"-",IF(H32&gt;=10,"-",IF(H30&gt;=2,"-",IF(H31=1,(6.244*H32+2.853)*H34+0.93*H32^2+1.606*H32-0.773,"-"))))</f>
        <v>-</v>
      </c>
      <c r="W18" s="79" t="str">
        <f>IF(H32&lt;0.3,"-",IF(H32&gt;1,"-",IF(H30&gt;=2,"-",IF(H31=2,(1.497*H32-0.1)*H34+1.13*H32^2+0.638*H32-0.011,"-"))))</f>
        <v>-</v>
      </c>
      <c r="X18" s="80" t="str">
        <f>IF(H32&lt;=1,"-",IF(H32&gt;=10,"-",IF(H30&gt;=2,"-",IF(H31=2,(2.556*H32-2.052)*H34+0.924*H32^2+0.993*H32-0.087,"-"))))</f>
        <v>-</v>
      </c>
      <c r="Y18" s="68"/>
      <c r="Z18" s="68"/>
      <c r="AA18" s="68"/>
    </row>
    <row r="19" spans="1:27" ht="13.5" customHeight="1">
      <c r="A19" s="59"/>
      <c r="B19" s="59"/>
      <c r="C19" s="336" t="s">
        <v>245</v>
      </c>
      <c r="D19" s="303"/>
      <c r="E19" s="303"/>
      <c r="F19" s="303"/>
      <c r="G19" s="60"/>
      <c r="H19" s="342"/>
      <c r="I19" s="343"/>
      <c r="J19" s="344"/>
      <c r="K19" s="81" t="s">
        <v>171</v>
      </c>
      <c r="L19" s="82"/>
      <c r="M19" s="59"/>
      <c r="N19" s="59"/>
      <c r="O19" s="59"/>
      <c r="P19" s="59"/>
      <c r="Q19" s="60"/>
      <c r="R19" s="68"/>
      <c r="S19" s="68"/>
      <c r="T19" s="83" t="s">
        <v>48</v>
      </c>
      <c r="U19" s="84" t="str">
        <f>IF(J32&lt;0.2,"-",IF(J32&gt;1,"-",IF(J30&gt;=2,"-",IF(J31=1,(0.475*J32+0.945)*J34^2+(6.07*J32+1.01)*J34+2.57*J32-0.188,"-"))))</f>
        <v>-</v>
      </c>
      <c r="V19" s="84" t="str">
        <f>IF(J32&lt;=1,"-",IF(J32&gt;=10,"-",IF(J30&gt;=2,"-",IF(J31=1,(6.244*J32+2.853)*J34+0.93*J32^2+1.606*J32-0.773,"-"))))</f>
        <v>-</v>
      </c>
      <c r="W19" s="84" t="str">
        <f>IF(J32&lt;0.3,"-",IF(J32&gt;1,"-",IF(J30&gt;=2,"-",IF(J31=2,(1.497*J32-0.1)*J34+1.13*J32^2+0.638*J32-0.011,"-"))))</f>
        <v>-</v>
      </c>
      <c r="X19" s="85" t="str">
        <f>IF(J32&lt;=1,"-",IF(J32&gt;=10,"-",IF(J30&gt;=2,"-",IF(J31=2,(2.556*J32-2.052)*J34+0.924*J32^2+0.993*J32-0.087,"-"))))</f>
        <v>-</v>
      </c>
      <c r="Y19" s="68"/>
      <c r="Z19" s="68"/>
      <c r="AA19" s="68"/>
    </row>
    <row r="20" spans="1:27" ht="13.5" customHeight="1">
      <c r="A20" s="59"/>
      <c r="B20" s="59"/>
      <c r="C20" s="59"/>
      <c r="D20" s="72"/>
      <c r="E20" s="303"/>
      <c r="F20" s="303"/>
      <c r="G20" s="60"/>
      <c r="H20" s="339" t="s">
        <v>207</v>
      </c>
      <c r="I20" s="340"/>
      <c r="J20" s="341"/>
      <c r="K20" s="81" t="s">
        <v>184</v>
      </c>
      <c r="L20" s="86"/>
      <c r="M20" s="59"/>
      <c r="N20" s="59"/>
      <c r="O20" s="59"/>
      <c r="Q20" s="60"/>
      <c r="R20" s="68"/>
      <c r="S20" s="68"/>
      <c r="T20" s="83" t="s">
        <v>69</v>
      </c>
      <c r="U20" s="84" t="str">
        <f>IF(K32&lt;0.2,"-",IF(K32&gt;1,"-",IF(K30&gt;=2,"-",IF(K31=1,(0.475*K32+0.945)*K34^2+(6.07*K32+1.01)*K34+2.57*K32-0.188,"-"))))</f>
        <v>-</v>
      </c>
      <c r="V20" s="84" t="str">
        <f>IF(K32&lt;=1,"-",IF(K32&gt;=10,"-",IF(K30&gt;=2,"-",IF(K31=1,(6.244*K32+2.853)*K34+0.93*K32^2+1.606*K32-0.773,"-"))))</f>
        <v>-</v>
      </c>
      <c r="W20" s="84" t="str">
        <f>IF(K32&lt;0.3,"-",IF(K32&gt;1,"-",IF(K30&gt;=2,"-",IF(K31=2,(1.497*K32-0.1)*K34+1.13*K32^2+0.638*K32-0.011,"-"))))</f>
        <v>-</v>
      </c>
      <c r="X20" s="85" t="str">
        <f>IF(K32&lt;=1,"-",IF(K32&gt;=10,"-",IF(K30&gt;=2,"-",IF(K31=2,(2.556*K32-2.052)*K34+0.924*K32^2+0.993*K32-0.087,"-"))))</f>
        <v>-</v>
      </c>
      <c r="Y20" s="68"/>
      <c r="Z20" s="68"/>
      <c r="AA20" s="68"/>
    </row>
    <row r="21" spans="1:27" ht="13.5" customHeight="1" thickBot="1">
      <c r="A21" s="59"/>
      <c r="B21" s="59"/>
      <c r="C21" s="59"/>
      <c r="D21" s="72"/>
      <c r="E21" s="303"/>
      <c r="F21" s="303"/>
      <c r="G21" s="60"/>
      <c r="H21" s="359" t="s">
        <v>208</v>
      </c>
      <c r="I21" s="360"/>
      <c r="J21" s="361"/>
      <c r="K21" s="81" t="s">
        <v>185</v>
      </c>
      <c r="L21" s="87"/>
      <c r="M21" s="59"/>
      <c r="N21" s="59"/>
      <c r="O21" s="59"/>
      <c r="P21" s="59"/>
      <c r="Q21" s="60"/>
      <c r="R21" s="68"/>
      <c r="S21" s="68"/>
      <c r="T21" s="88" t="s">
        <v>92</v>
      </c>
      <c r="U21" s="89" t="str">
        <f>IF(L32&lt;0.2,"-",IF(L32&gt;1,"-",IF(L30&gt;=2,"-",IF(L31=1,(0.475*L32+0.945)*L34^2+(6.07*L32+1.01)*L34+2.57*L32-0.188,"-"))))</f>
        <v>-</v>
      </c>
      <c r="V21" s="89" t="str">
        <f>IF(L32&lt;=1,"-",IF(L32&gt;=10,"-",IF(L30&gt;=2,"-",IF(L31=1,(6.244*L32+2.853)*L34+0.93*L32^2+1.606*L32-0.773,"-"))))</f>
        <v>-</v>
      </c>
      <c r="W21" s="89" t="str">
        <f>IF(L32&lt;0.3,"-",IF(L32&gt;1,"-",IF(L30&gt;=2,"-",IF(L31=2,(1.497*L32-0.1)*L34+1.13*L32^2+0.638*L32-0.011,"-"))))</f>
        <v>-</v>
      </c>
      <c r="X21" s="90" t="str">
        <f>IF(L32&lt;=1,"-",IF(L32&gt;=10,"-",IF(L30&gt;=2,"-",IF(L31=2,(2.556*L32-2.052)*L34+0.924*L32^2+0.993*L32-0.087,"-"))))</f>
        <v>-</v>
      </c>
      <c r="Y21" s="68"/>
      <c r="Z21" s="68"/>
      <c r="AA21" s="68"/>
    </row>
    <row r="22" spans="1:27" ht="13.5" customHeight="1">
      <c r="A22" s="59"/>
      <c r="B22" s="59"/>
      <c r="C22" s="302"/>
      <c r="D22" s="302"/>
      <c r="E22" s="303"/>
      <c r="F22" s="303"/>
      <c r="G22" s="60"/>
      <c r="H22" s="91"/>
      <c r="I22" s="91"/>
      <c r="J22" s="91"/>
      <c r="Q22" s="60"/>
      <c r="R22" s="68"/>
      <c r="S22" s="68"/>
      <c r="T22" s="92"/>
      <c r="U22" s="93"/>
      <c r="V22" s="93"/>
      <c r="W22" s="93"/>
      <c r="X22" s="93"/>
      <c r="Y22" s="68"/>
      <c r="Z22" s="68"/>
      <c r="AA22" s="68"/>
    </row>
    <row r="23" spans="1:27" ht="13.5" customHeight="1">
      <c r="A23" s="59"/>
      <c r="B23" s="59"/>
      <c r="C23" s="302"/>
      <c r="D23" s="72"/>
      <c r="E23" s="303"/>
      <c r="F23" s="303"/>
      <c r="G23" s="60"/>
      <c r="H23" s="362" t="s">
        <v>209</v>
      </c>
      <c r="I23" s="363"/>
      <c r="J23" s="364"/>
      <c r="K23" s="81" t="s">
        <v>187</v>
      </c>
      <c r="L23" s="87"/>
      <c r="M23" s="59"/>
      <c r="N23" s="59"/>
      <c r="O23" s="59"/>
      <c r="P23" s="59"/>
      <c r="Q23" s="94"/>
      <c r="R23" s="68"/>
      <c r="S23" s="68"/>
      <c r="T23" s="74" t="s">
        <v>26</v>
      </c>
      <c r="U23" s="75" t="s">
        <v>20</v>
      </c>
      <c r="V23" s="75" t="s">
        <v>21</v>
      </c>
      <c r="W23" s="75" t="s">
        <v>23</v>
      </c>
      <c r="X23" s="75" t="s">
        <v>21</v>
      </c>
      <c r="Y23" s="68"/>
      <c r="Z23" s="68"/>
      <c r="AA23" s="68"/>
    </row>
    <row r="24" spans="1:27" ht="13.5" customHeight="1">
      <c r="A24" s="59"/>
      <c r="B24" s="59"/>
      <c r="C24" s="302"/>
      <c r="D24" s="72"/>
      <c r="E24" s="303"/>
      <c r="F24" s="303"/>
      <c r="G24" s="60"/>
      <c r="H24" s="91"/>
      <c r="I24" s="91"/>
      <c r="J24" s="91"/>
      <c r="R24" s="68"/>
      <c r="S24" s="68"/>
      <c r="T24" s="74" t="s">
        <v>25</v>
      </c>
      <c r="U24" s="75" t="s">
        <v>77</v>
      </c>
      <c r="V24" s="75" t="s">
        <v>24</v>
      </c>
      <c r="W24" s="75" t="s">
        <v>24</v>
      </c>
      <c r="X24" s="75" t="s">
        <v>24</v>
      </c>
      <c r="Y24" s="68"/>
      <c r="Z24" s="68"/>
      <c r="AA24" s="68"/>
    </row>
    <row r="25" spans="1:27" ht="13.5" customHeight="1">
      <c r="A25" s="59"/>
      <c r="B25" s="59"/>
      <c r="C25" s="67"/>
      <c r="D25" s="72"/>
      <c r="E25" s="307">
        <f>H91-H105</f>
        <v>-0.022827300930713612</v>
      </c>
      <c r="F25" s="307"/>
      <c r="G25" s="60"/>
      <c r="H25" s="304" t="s">
        <v>210</v>
      </c>
      <c r="I25" s="305"/>
      <c r="J25" s="306"/>
      <c r="K25" s="81" t="s">
        <v>186</v>
      </c>
      <c r="L25" s="81"/>
      <c r="M25" s="59"/>
      <c r="N25" s="59"/>
      <c r="O25" s="59"/>
      <c r="P25" s="59"/>
      <c r="Q25" s="60"/>
      <c r="R25" s="68"/>
      <c r="S25" s="68"/>
      <c r="T25" s="69"/>
      <c r="U25" s="70"/>
      <c r="V25" s="70"/>
      <c r="W25" s="70"/>
      <c r="X25" s="70"/>
      <c r="Y25" s="68"/>
      <c r="Z25" s="68"/>
      <c r="AA25" s="68"/>
    </row>
    <row r="26" spans="1:27" ht="22.5" customHeight="1" thickBot="1">
      <c r="A26" s="95"/>
      <c r="B26" s="96" t="s">
        <v>199</v>
      </c>
      <c r="C26" s="97"/>
      <c r="D26" s="97"/>
      <c r="E26" s="97"/>
      <c r="F26" s="97"/>
      <c r="G26" s="98"/>
      <c r="H26" s="97"/>
      <c r="I26" s="97"/>
      <c r="J26" s="97"/>
      <c r="K26" s="97"/>
      <c r="L26" s="97"/>
      <c r="M26" s="99"/>
      <c r="N26" s="99"/>
      <c r="O26" s="99"/>
      <c r="P26" s="99"/>
      <c r="Q26" s="99"/>
      <c r="R26" s="100"/>
      <c r="S26" s="68"/>
      <c r="T26" s="69"/>
      <c r="U26" s="70"/>
      <c r="V26" s="70"/>
      <c r="W26" s="70"/>
      <c r="X26" s="70"/>
      <c r="Y26" s="68"/>
      <c r="Z26" s="68"/>
      <c r="AA26" s="68"/>
    </row>
    <row r="27" spans="2:27" ht="24.75" thickBot="1">
      <c r="B27" s="101"/>
      <c r="C27" s="102" t="s">
        <v>0</v>
      </c>
      <c r="D27" s="103" t="s">
        <v>182</v>
      </c>
      <c r="E27" s="254" t="s">
        <v>81</v>
      </c>
      <c r="F27" s="255"/>
      <c r="G27" s="104" t="s">
        <v>34</v>
      </c>
      <c r="H27" s="267">
        <v>0.03</v>
      </c>
      <c r="I27" s="268"/>
      <c r="J27" s="268"/>
      <c r="K27" s="268"/>
      <c r="L27" s="269"/>
      <c r="M27" s="270" t="s">
        <v>183</v>
      </c>
      <c r="N27" s="271"/>
      <c r="O27" s="271"/>
      <c r="P27" s="272"/>
      <c r="Q27" s="105"/>
      <c r="R27" s="68"/>
      <c r="S27" s="68"/>
      <c r="T27" s="264" t="s">
        <v>27</v>
      </c>
      <c r="U27" s="265"/>
      <c r="V27" s="265"/>
      <c r="W27" s="265"/>
      <c r="X27" s="265"/>
      <c r="Y27" s="265"/>
      <c r="Z27" s="266"/>
      <c r="AA27" s="68"/>
    </row>
    <row r="28" spans="2:27" ht="18.75" customHeight="1" thickTop="1">
      <c r="B28" s="106"/>
      <c r="C28" s="107" t="s">
        <v>1</v>
      </c>
      <c r="D28" s="108"/>
      <c r="E28" s="258" t="s">
        <v>10</v>
      </c>
      <c r="F28" s="259"/>
      <c r="G28" s="111"/>
      <c r="H28" s="349">
        <v>0.81</v>
      </c>
      <c r="I28" s="349"/>
      <c r="J28" s="349"/>
      <c r="K28" s="349"/>
      <c r="L28" s="349"/>
      <c r="M28" s="112" t="s">
        <v>75</v>
      </c>
      <c r="N28" s="113"/>
      <c r="O28" s="113"/>
      <c r="P28" s="113"/>
      <c r="Q28" s="114"/>
      <c r="R28" s="68"/>
      <c r="S28" s="68"/>
      <c r="T28" s="115"/>
      <c r="U28" s="116"/>
      <c r="V28" s="116"/>
      <c r="W28" s="116"/>
      <c r="X28" s="116"/>
      <c r="Y28" s="116"/>
      <c r="Z28" s="117"/>
      <c r="AA28" s="68"/>
    </row>
    <row r="29" spans="2:27" ht="19.5" customHeight="1">
      <c r="B29" s="118"/>
      <c r="C29" s="119"/>
      <c r="D29" s="120"/>
      <c r="E29" s="120"/>
      <c r="F29" s="120"/>
      <c r="G29" s="121"/>
      <c r="H29" s="365" t="s">
        <v>71</v>
      </c>
      <c r="I29" s="366"/>
      <c r="J29" s="122" t="s">
        <v>72</v>
      </c>
      <c r="K29" s="122" t="s">
        <v>73</v>
      </c>
      <c r="L29" s="123" t="s">
        <v>74</v>
      </c>
      <c r="M29" s="112" t="s">
        <v>36</v>
      </c>
      <c r="N29" s="119"/>
      <c r="O29" s="119"/>
      <c r="P29" s="119"/>
      <c r="Q29" s="350"/>
      <c r="R29" s="68"/>
      <c r="S29" s="68"/>
      <c r="T29" s="71" t="s">
        <v>18</v>
      </c>
      <c r="U29" s="346" t="s">
        <v>19</v>
      </c>
      <c r="V29" s="347"/>
      <c r="W29" s="348"/>
      <c r="X29" s="346" t="s">
        <v>22</v>
      </c>
      <c r="Y29" s="347"/>
      <c r="Z29" s="348"/>
      <c r="AA29" s="68"/>
    </row>
    <row r="30" spans="2:27" ht="21.75" customHeight="1">
      <c r="B30" s="308" t="s">
        <v>154</v>
      </c>
      <c r="C30" s="309"/>
      <c r="D30" s="124" t="s">
        <v>17</v>
      </c>
      <c r="E30" s="294"/>
      <c r="F30" s="294"/>
      <c r="G30" s="111"/>
      <c r="H30" s="256">
        <v>3</v>
      </c>
      <c r="I30" s="257"/>
      <c r="J30" s="125"/>
      <c r="K30" s="125"/>
      <c r="L30" s="126"/>
      <c r="M30" s="127" t="s">
        <v>15</v>
      </c>
      <c r="N30" s="128"/>
      <c r="O30" s="128"/>
      <c r="P30" s="128"/>
      <c r="Q30" s="351"/>
      <c r="R30" s="68"/>
      <c r="S30" s="68"/>
      <c r="T30" s="74" t="s">
        <v>26</v>
      </c>
      <c r="U30" s="75" t="s">
        <v>28</v>
      </c>
      <c r="V30" s="75" t="s">
        <v>29</v>
      </c>
      <c r="W30" s="75" t="s">
        <v>30</v>
      </c>
      <c r="X30" s="75" t="s">
        <v>28</v>
      </c>
      <c r="Y30" s="75" t="s">
        <v>29</v>
      </c>
      <c r="Z30" s="75" t="s">
        <v>30</v>
      </c>
      <c r="AA30" s="68"/>
    </row>
    <row r="31" spans="2:27" ht="21.75" customHeight="1">
      <c r="B31" s="310"/>
      <c r="C31" s="311"/>
      <c r="D31" s="124" t="s">
        <v>18</v>
      </c>
      <c r="E31" s="294"/>
      <c r="F31" s="294"/>
      <c r="G31" s="111"/>
      <c r="H31" s="293">
        <v>2</v>
      </c>
      <c r="I31" s="257"/>
      <c r="J31" s="125"/>
      <c r="K31" s="125"/>
      <c r="L31" s="126"/>
      <c r="M31" s="127" t="s">
        <v>169</v>
      </c>
      <c r="N31" s="128"/>
      <c r="O31" s="128"/>
      <c r="P31" s="128"/>
      <c r="Q31" s="351"/>
      <c r="R31" s="68"/>
      <c r="S31" s="68"/>
      <c r="T31" s="74" t="s">
        <v>25</v>
      </c>
      <c r="U31" s="75" t="s">
        <v>77</v>
      </c>
      <c r="V31" s="130" t="s">
        <v>24</v>
      </c>
      <c r="W31" s="130" t="s">
        <v>24</v>
      </c>
      <c r="X31" s="130" t="s">
        <v>24</v>
      </c>
      <c r="Y31" s="130" t="s">
        <v>24</v>
      </c>
      <c r="Z31" s="75" t="s">
        <v>24</v>
      </c>
      <c r="AA31" s="68"/>
    </row>
    <row r="32" spans="2:27" ht="24.75" customHeight="1">
      <c r="B32" s="310"/>
      <c r="C32" s="311"/>
      <c r="D32" s="131" t="s">
        <v>254</v>
      </c>
      <c r="E32" s="316" t="s">
        <v>252</v>
      </c>
      <c r="F32" s="316"/>
      <c r="G32" s="111" t="s">
        <v>6</v>
      </c>
      <c r="H32" s="273">
        <v>3</v>
      </c>
      <c r="I32" s="274"/>
      <c r="J32" s="132"/>
      <c r="K32" s="132"/>
      <c r="L32" s="133"/>
      <c r="M32" s="112" t="s">
        <v>244</v>
      </c>
      <c r="N32" s="134"/>
      <c r="O32" s="134"/>
      <c r="P32" s="134"/>
      <c r="Q32" s="351"/>
      <c r="R32" s="68"/>
      <c r="S32" s="68"/>
      <c r="T32" s="74" t="s">
        <v>49</v>
      </c>
      <c r="U32" s="75" t="s">
        <v>50</v>
      </c>
      <c r="V32" s="135" t="s">
        <v>82</v>
      </c>
      <c r="W32" s="75" t="s">
        <v>51</v>
      </c>
      <c r="X32" s="75" t="s">
        <v>52</v>
      </c>
      <c r="Y32" s="135" t="s">
        <v>83</v>
      </c>
      <c r="Z32" s="75" t="s">
        <v>53</v>
      </c>
      <c r="AA32" s="68"/>
    </row>
    <row r="33" spans="2:27" ht="24.75" customHeight="1" thickBot="1">
      <c r="B33" s="310"/>
      <c r="C33" s="311"/>
      <c r="D33" s="131" t="s">
        <v>255</v>
      </c>
      <c r="E33" s="314" t="s">
        <v>256</v>
      </c>
      <c r="F33" s="315"/>
      <c r="G33" s="111" t="s">
        <v>35</v>
      </c>
      <c r="H33" s="357">
        <v>4</v>
      </c>
      <c r="I33" s="358"/>
      <c r="J33" s="132"/>
      <c r="K33" s="132"/>
      <c r="L33" s="133"/>
      <c r="M33" s="112" t="s">
        <v>253</v>
      </c>
      <c r="N33" s="136"/>
      <c r="O33" s="136"/>
      <c r="P33" s="136"/>
      <c r="Q33" s="351"/>
      <c r="R33" s="68"/>
      <c r="S33" s="68"/>
      <c r="T33" s="74" t="s">
        <v>54</v>
      </c>
      <c r="U33" s="75" t="s">
        <v>55</v>
      </c>
      <c r="V33" s="75" t="s">
        <v>84</v>
      </c>
      <c r="W33" s="75" t="s">
        <v>85</v>
      </c>
      <c r="X33" s="75" t="s">
        <v>86</v>
      </c>
      <c r="Y33" s="75" t="s">
        <v>87</v>
      </c>
      <c r="Z33" s="75" t="s">
        <v>88</v>
      </c>
      <c r="AA33" s="68"/>
    </row>
    <row r="34" spans="2:27" ht="24.75" customHeight="1" thickBot="1">
      <c r="B34" s="310"/>
      <c r="C34" s="311"/>
      <c r="D34" s="137" t="s">
        <v>217</v>
      </c>
      <c r="E34" s="402" t="s">
        <v>257</v>
      </c>
      <c r="F34" s="402"/>
      <c r="G34" s="109" t="s">
        <v>11</v>
      </c>
      <c r="H34" s="353">
        <v>0.5481726990692863</v>
      </c>
      <c r="I34" s="354"/>
      <c r="J34" s="138"/>
      <c r="K34" s="132"/>
      <c r="L34" s="133"/>
      <c r="M34" s="139" t="s">
        <v>211</v>
      </c>
      <c r="N34" s="134"/>
      <c r="O34" s="134"/>
      <c r="P34" s="134"/>
      <c r="Q34" s="351"/>
      <c r="R34" s="68"/>
      <c r="S34" s="68"/>
      <c r="T34" s="140" t="s">
        <v>56</v>
      </c>
      <c r="U34" s="141" t="s">
        <v>57</v>
      </c>
      <c r="V34" s="141" t="s">
        <v>58</v>
      </c>
      <c r="W34" s="141" t="s">
        <v>58</v>
      </c>
      <c r="X34" s="141" t="s">
        <v>58</v>
      </c>
      <c r="Y34" s="141" t="s">
        <v>58</v>
      </c>
      <c r="Z34" s="141" t="s">
        <v>58</v>
      </c>
      <c r="AA34" s="68"/>
    </row>
    <row r="35" spans="2:27" ht="13.5" customHeight="1">
      <c r="B35" s="310"/>
      <c r="C35" s="311"/>
      <c r="D35" s="142" t="s">
        <v>2</v>
      </c>
      <c r="E35" s="294" t="s">
        <v>98</v>
      </c>
      <c r="F35" s="294"/>
      <c r="G35" s="111" t="s">
        <v>89</v>
      </c>
      <c r="H35" s="373">
        <f>IF(H30="","",ROUNDDOWN(IF(H30=1,SUM(U18:X18),IF(H30=2,SUM(U35:Z35),IF(H30=3,SUM(U48:Z48),"-"))),2))</f>
        <v>22.54</v>
      </c>
      <c r="I35" s="374"/>
      <c r="J35" s="132">
        <f>IF(J30="","",ROUNDDOWN(IF(J30=1,SUM(U19:X19),IF(J30&lt;=2,SUM(U36:Z36),IF(J30+J31=4,U49,W49*J32*J33))),2))</f>
      </c>
      <c r="K35" s="132">
        <f>IF(K30="","",ROUNDDOWN(IF(K30=1,SUM(U21:X21),IF(K30&lt;=2,SUM(U37:Z37),IF(K30+K31=4,U50,W50*K32*K33))),2))</f>
      </c>
      <c r="L35" s="133">
        <f>IF(L30="","",ROUNDDOWN(IF(L30=1,SUM(U22:X22),IF(L30&lt;=2,SUM(U38:Z38),IF(L30+L31=4,U51,W51*L32*L33))),2))</f>
      </c>
      <c r="M35" s="112" t="s">
        <v>8</v>
      </c>
      <c r="N35" s="134"/>
      <c r="O35" s="134"/>
      <c r="P35" s="134"/>
      <c r="Q35" s="351"/>
      <c r="R35" s="68"/>
      <c r="S35" s="68"/>
      <c r="T35" s="78" t="s">
        <v>59</v>
      </c>
      <c r="U35" s="79" t="str">
        <f>IF(H32&lt;=0,"-",IF(H32&gt;1,"-",IF(H31&gt;1,"-",IF(H30=2,(0.12*H32+0.985)*H34^2+(7.837*H32+0.82)*H34+2.858*H32-0.283,"-"))))</f>
        <v>-</v>
      </c>
      <c r="V35" s="79" t="str">
        <f>IF(H32&lt;=1,"-",IF(H32&gt;10,"-",IF(H31&gt;1,"-",IF(H30=2,(-0.453*H32^2+8.289*H32+0.753)*H34+1.458*H32^2+1.27*H32+0.362,"-"))))</f>
        <v>-</v>
      </c>
      <c r="W35" s="79" t="str">
        <f>IF(H32&lt;=10,"-",IF(H32&gt;=80,"-",IF(H31&gt;1,"-",IF(H30=2,(0.747*H32+21.355)*H34+1.263*H32^2+4.295*H32-7.649,"-"))))</f>
        <v>-</v>
      </c>
      <c r="X35" s="79" t="str">
        <f>IF(H32&lt;=0,"-",IF(H32&gt;1,"-",IF(H31&lt;=1,"-",IF(H30=2,(1.676*H32-0.137)*H34+1.496*H32^2+0.671*H32-0.015,"-"))))</f>
        <v>-</v>
      </c>
      <c r="Y35" s="143" t="str">
        <f>IF(H32&lt;=1,"-",IF(H32&gt;10,"-",IF(H31&lt;=1,"-",IF(H30=2,(-0.204*H32^2+3.166*H32-1.936)*H34+1.345*H32^2+0.736*H32+0.251,"-"))))</f>
        <v>-</v>
      </c>
      <c r="Z35" s="80" t="str">
        <f>IF(H32&lt;=10,"-",IF(H32&gt;=80,"-",IF(H31&lt;=1,"-",IF(H30=2,(1.265*H32-15.67)*H34+1.259*H32^2+2.336*H32-8.13,"-"))))</f>
        <v>-</v>
      </c>
      <c r="AA35" s="68"/>
    </row>
    <row r="36" spans="2:27" ht="13.5" customHeight="1">
      <c r="B36" s="310"/>
      <c r="C36" s="311"/>
      <c r="D36" s="124" t="s">
        <v>7</v>
      </c>
      <c r="E36" s="294" t="s">
        <v>12</v>
      </c>
      <c r="F36" s="294"/>
      <c r="G36" s="111" t="s">
        <v>4</v>
      </c>
      <c r="H36" s="355">
        <v>1</v>
      </c>
      <c r="I36" s="356"/>
      <c r="J36" s="144"/>
      <c r="K36" s="144"/>
      <c r="L36" s="145"/>
      <c r="M36" s="112" t="s">
        <v>9</v>
      </c>
      <c r="N36" s="134"/>
      <c r="O36" s="134"/>
      <c r="P36" s="134"/>
      <c r="Q36" s="351"/>
      <c r="R36" s="68"/>
      <c r="S36" s="68"/>
      <c r="T36" s="83" t="s">
        <v>60</v>
      </c>
      <c r="U36" s="84" t="str">
        <f>IF(J32&lt;=0,"-",IF(J32&gt;1,"-",IF(J31&gt;1,"-",IF(J30=2,(0.12*J32+0.985)*J34^2+(7.837*J32+0.82)*J34+2.858*J32-0.283,"-"))))</f>
        <v>-</v>
      </c>
      <c r="V36" s="84" t="str">
        <f>IF(J32&lt;=1,"-",IF(J32&gt;10,"-",IF(J31&gt;1,"-",IF(J30=2,(-0.453*J32^2+8.289*J32+0.753)*J34+1.458*J32^2+1.27*J32+0.362,"-"))))</f>
        <v>-</v>
      </c>
      <c r="W36" s="84" t="str">
        <f>IF(J32&lt;=10,"-",IF(J32&gt;=80,"-",IF(J31&gt;1,"-",IF(J30=2,(0.747*J32+21.355)*J34+1.263*J32^2+4.295*J32-7.649,"-"))))</f>
        <v>-</v>
      </c>
      <c r="X36" s="84" t="str">
        <f>IF(J32&lt;=0,"-",IF(J32&gt;1,"-",IF(J31&lt;=1,"-",IF(J30=2,(1.676*J32-0.137)*J34+1.496*J32^2+0.671*J32-0.015,"-"))))</f>
        <v>-</v>
      </c>
      <c r="Y36" s="146" t="str">
        <f>IF(J32&lt;=1,"-",IF(J32&gt;10,"-",IF(J31&lt;=1,"-",IF(J30=2,(-0.204*J32^2+3.166*J32-1.936)*J34+1.345*J32^2+0.736*J32+0.251,"-"))))</f>
        <v>-</v>
      </c>
      <c r="Z36" s="85" t="str">
        <f>IF(J32&lt;=10,"-",IF(J32&gt;=80,"-",IF(J31&lt;=1,"-",IF(J30=2,(1.265*J32-15.67)*J34+1.259*J32^2+2.336*J32-8.13,"-"))))</f>
        <v>-</v>
      </c>
      <c r="AA36" s="68"/>
    </row>
    <row r="37" spans="2:27" ht="13.5" customHeight="1">
      <c r="B37" s="310"/>
      <c r="C37" s="311"/>
      <c r="D37" s="147" t="s">
        <v>3</v>
      </c>
      <c r="E37" s="294" t="s">
        <v>131</v>
      </c>
      <c r="F37" s="294"/>
      <c r="G37" s="111" t="s">
        <v>90</v>
      </c>
      <c r="H37" s="375">
        <f>IF(H35="",0,H27*H28*H35*H36)</f>
        <v>0.547722</v>
      </c>
      <c r="I37" s="376"/>
      <c r="J37" s="132"/>
      <c r="K37" s="132"/>
      <c r="L37" s="133"/>
      <c r="M37" s="112" t="s">
        <v>152</v>
      </c>
      <c r="N37" s="134"/>
      <c r="O37" s="134"/>
      <c r="P37" s="134"/>
      <c r="Q37" s="351"/>
      <c r="R37" s="68"/>
      <c r="S37" s="68"/>
      <c r="T37" s="83" t="s">
        <v>61</v>
      </c>
      <c r="U37" s="84" t="str">
        <f>IF(K32&lt;=0,"-",IF(K32&gt;1,"-",IF(K31&gt;1,"-",IF(K30=2,(0.12*K32+0.985)*K34^2+(7.837*K32+0.82)*K34+2.858*K32-0.283,"-"))))</f>
        <v>-</v>
      </c>
      <c r="V37" s="84" t="str">
        <f>IF(K32&lt;=1,"-",IF(K32&gt;10,"-",IF(K31&gt;1,"-",IF(K30=2,(-0.453*K32^2+8.289*K32+0.753)*K34+1.458*K32^2+1.27*K32+0.362,"-"))))</f>
        <v>-</v>
      </c>
      <c r="W37" s="84" t="str">
        <f>IF(K32&lt;=10,"-",IF(K32&gt;=80,"-",IF(K31&gt;1,"-",IF(K30=2,(0.747*K32+21.355)*K34+1.263*K32^2+4.295*K32-7.649,"-"))))</f>
        <v>-</v>
      </c>
      <c r="X37" s="84" t="str">
        <f>IF(K32&lt;=0,"-",IF(K32&gt;1,"-",IF(K31&lt;=1,"-",IF(K30=2,(1.676*K32-0.137)*K34+1.496*K32^2+0.671*K32-0.015,"-"))))</f>
        <v>-</v>
      </c>
      <c r="Y37" s="146" t="str">
        <f>IF(K32&lt;=1,"-",IF(K32&gt;10,"-",IF(K31&lt;=1,"-",IF(K30=2,(-0.204*K32^2+3.166*K32-1.936)*K34+1.345*K32^2+0.736*K32+0.251,"-"))))</f>
        <v>-</v>
      </c>
      <c r="Z37" s="85" t="str">
        <f>IF(K32&lt;=10,"-",IF(K32&gt;=80,"-",IF(K31&lt;=1,"-",IF(K30=2,(1.265*K32-15.67)*K34+1.259*K32^2+2.336*K32-8.13,"-"))))</f>
        <v>-</v>
      </c>
      <c r="AA37" s="68"/>
    </row>
    <row r="38" spans="2:27" ht="13.5" customHeight="1" thickBot="1">
      <c r="B38" s="310"/>
      <c r="C38" s="311"/>
      <c r="D38" s="147" t="s">
        <v>5</v>
      </c>
      <c r="E38" s="294" t="s">
        <v>132</v>
      </c>
      <c r="F38" s="294"/>
      <c r="G38" s="111" t="s">
        <v>76</v>
      </c>
      <c r="H38" s="406">
        <f>ROUNDDOWN(IF(H36="",0,(H37+J37+K37+L37)/3600),5)</f>
        <v>0.00015</v>
      </c>
      <c r="I38" s="407"/>
      <c r="J38" s="407"/>
      <c r="K38" s="407"/>
      <c r="L38" s="408"/>
      <c r="M38" s="112" t="s">
        <v>153</v>
      </c>
      <c r="N38" s="134"/>
      <c r="O38" s="134"/>
      <c r="P38" s="134"/>
      <c r="Q38" s="352"/>
      <c r="R38" s="68"/>
      <c r="S38" s="68"/>
      <c r="T38" s="88" t="s">
        <v>62</v>
      </c>
      <c r="U38" s="89" t="str">
        <f>IF(L32&lt;=0,"-",IF(L32&gt;1,"-",IF(L31&gt;1,"-",IF(L30=2,(0.12*L32+0.985)*L34^2+(7.837*L32+0.82)*L34+2.858*L32-0.283,"-"))))</f>
        <v>-</v>
      </c>
      <c r="V38" s="89" t="str">
        <f>IF(L32&lt;=1,"-",IF(L32&gt;10,"-",IF(L31&gt;1,"-",IF(L30=2,(-0.453*L32^2+8.289*L32+0.753)*L34+1.458*L32^2+1.27*L32+0.362,"-"))))</f>
        <v>-</v>
      </c>
      <c r="W38" s="89" t="str">
        <f>IF(L32&lt;=10,"-",IF(L32&gt;=80,"-",IF(L31&gt;1,"-",IF(L30=2,(0.747*L32+21.355)*L34+1.263*L32^2+4.295*L32-7.649,"-"))))</f>
        <v>-</v>
      </c>
      <c r="X38" s="89" t="str">
        <f>IF(L32&lt;=0,"-",IF(L32&gt;1,"-",IF(L31&lt;=1,"-",IF(L30=2,(1.676*L32-0.137)*L34+1.496*L32^2+0.671*L32-0.015,"-"))))</f>
        <v>-</v>
      </c>
      <c r="Y38" s="150" t="str">
        <f>IF(L32&lt;=1,"-",IF(L32&gt;10,"-",IF(L31&lt;=1,"-",IF(L30=2,(-0.204*L32^2+3.166*L32-1.936)*L34+1.345*L32^2+0.736*L32+0.251,"-"))))</f>
        <v>-</v>
      </c>
      <c r="Z38" s="90" t="str">
        <f>IF(L32&lt;=10,"-",IF(L32&gt;=80,"-",IF(L31&lt;=1,"-",IF(L30=2,(1.265*L32-15.67)*L34+1.259*L32^2+2.336*L32-8.13,"-"))))</f>
        <v>-</v>
      </c>
      <c r="AA38" s="68"/>
    </row>
    <row r="39" spans="2:27" ht="13.5" customHeight="1">
      <c r="B39" s="310"/>
      <c r="C39" s="311"/>
      <c r="D39" s="151"/>
      <c r="E39" s="294"/>
      <c r="F39" s="294"/>
      <c r="G39" s="111"/>
      <c r="H39" s="375"/>
      <c r="I39" s="376"/>
      <c r="J39" s="148"/>
      <c r="K39" s="148"/>
      <c r="L39" s="149"/>
      <c r="M39" s="112"/>
      <c r="N39" s="134"/>
      <c r="O39" s="134"/>
      <c r="P39" s="134"/>
      <c r="Q39" s="129"/>
      <c r="R39" s="68"/>
      <c r="S39" s="68"/>
      <c r="T39" s="69"/>
      <c r="U39" s="70"/>
      <c r="V39" s="70"/>
      <c r="W39" s="70"/>
      <c r="X39" s="70"/>
      <c r="Y39" s="68"/>
      <c r="Z39" s="68"/>
      <c r="AA39" s="68"/>
    </row>
    <row r="40" spans="2:27" ht="13.5" customHeight="1">
      <c r="B40" s="310"/>
      <c r="C40" s="311"/>
      <c r="D40" s="152" t="s">
        <v>95</v>
      </c>
      <c r="E40" s="294" t="s">
        <v>99</v>
      </c>
      <c r="F40" s="294"/>
      <c r="G40" s="111" t="s">
        <v>101</v>
      </c>
      <c r="H40" s="377">
        <v>0.2</v>
      </c>
      <c r="I40" s="378"/>
      <c r="J40" s="148"/>
      <c r="K40" s="148"/>
      <c r="L40" s="149"/>
      <c r="M40" s="112" t="s">
        <v>170</v>
      </c>
      <c r="N40" s="134"/>
      <c r="O40" s="134"/>
      <c r="P40" s="134"/>
      <c r="Q40" s="129"/>
      <c r="R40" s="68"/>
      <c r="S40" s="68"/>
      <c r="T40" s="69"/>
      <c r="U40" s="70"/>
      <c r="V40" s="70"/>
      <c r="W40" s="70"/>
      <c r="X40" s="70"/>
      <c r="Y40" s="68"/>
      <c r="Z40" s="68"/>
      <c r="AA40" s="68"/>
    </row>
    <row r="41" spans="2:27" ht="13.5" customHeight="1" thickBot="1">
      <c r="B41" s="310"/>
      <c r="C41" s="311"/>
      <c r="D41" s="152" t="s">
        <v>94</v>
      </c>
      <c r="E41" s="294" t="s">
        <v>100</v>
      </c>
      <c r="F41" s="294"/>
      <c r="G41" s="111" t="s">
        <v>101</v>
      </c>
      <c r="H41" s="377">
        <v>0</v>
      </c>
      <c r="I41" s="378"/>
      <c r="J41" s="148"/>
      <c r="K41" s="148"/>
      <c r="L41" s="149"/>
      <c r="M41" s="112" t="s">
        <v>116</v>
      </c>
      <c r="N41" s="134"/>
      <c r="O41" s="134"/>
      <c r="P41" s="134"/>
      <c r="Q41" s="129"/>
      <c r="R41" s="68"/>
      <c r="S41" s="68"/>
      <c r="T41" s="264" t="s">
        <v>31</v>
      </c>
      <c r="U41" s="265"/>
      <c r="V41" s="265"/>
      <c r="W41" s="265"/>
      <c r="X41" s="265"/>
      <c r="Y41" s="266"/>
      <c r="Z41" s="153"/>
      <c r="AA41" s="68"/>
    </row>
    <row r="42" spans="2:27" ht="13.5" customHeight="1" thickTop="1">
      <c r="B42" s="310"/>
      <c r="C42" s="311"/>
      <c r="D42" s="151"/>
      <c r="E42" s="294"/>
      <c r="F42" s="294"/>
      <c r="G42" s="111"/>
      <c r="H42" s="375"/>
      <c r="I42" s="376"/>
      <c r="J42" s="148"/>
      <c r="K42" s="148"/>
      <c r="L42" s="149"/>
      <c r="M42" s="112"/>
      <c r="N42" s="134"/>
      <c r="O42" s="134"/>
      <c r="P42" s="134"/>
      <c r="Q42" s="129"/>
      <c r="R42" s="68"/>
      <c r="S42" s="68"/>
      <c r="T42" s="71" t="s">
        <v>18</v>
      </c>
      <c r="U42" s="324" t="s">
        <v>167</v>
      </c>
      <c r="V42" s="324"/>
      <c r="W42" s="327" t="s">
        <v>190</v>
      </c>
      <c r="X42" s="328"/>
      <c r="Y42" s="329"/>
      <c r="Z42" s="116"/>
      <c r="AA42" s="68"/>
    </row>
    <row r="43" spans="2:27" ht="13.5" customHeight="1">
      <c r="B43" s="310"/>
      <c r="C43" s="311"/>
      <c r="D43" s="154" t="s">
        <v>118</v>
      </c>
      <c r="E43" s="294" t="s">
        <v>119</v>
      </c>
      <c r="F43" s="294"/>
      <c r="G43" s="111" t="s">
        <v>89</v>
      </c>
      <c r="H43" s="385">
        <f>IF(H30=1,(3.141592*H32^2)/4,IF(H30=2,H32*H32,H32*H33))</f>
        <v>12</v>
      </c>
      <c r="I43" s="386"/>
      <c r="J43" s="148"/>
      <c r="K43" s="148"/>
      <c r="L43" s="149"/>
      <c r="M43" s="112" t="s">
        <v>145</v>
      </c>
      <c r="N43" s="134"/>
      <c r="O43" s="134"/>
      <c r="P43" s="134"/>
      <c r="Q43" s="129"/>
      <c r="R43" s="68"/>
      <c r="S43" s="68"/>
      <c r="T43" s="74" t="s">
        <v>26</v>
      </c>
      <c r="U43" s="321" t="s">
        <v>32</v>
      </c>
      <c r="V43" s="321"/>
      <c r="W43" s="75" t="s">
        <v>28</v>
      </c>
      <c r="X43" s="75" t="s">
        <v>29</v>
      </c>
      <c r="Y43" s="75" t="s">
        <v>30</v>
      </c>
      <c r="Z43" s="116"/>
      <c r="AA43" s="68"/>
    </row>
    <row r="44" spans="1:27" ht="13.5" customHeight="1">
      <c r="A44" s="59"/>
      <c r="B44" s="310"/>
      <c r="C44" s="311"/>
      <c r="D44" s="154" t="s">
        <v>122</v>
      </c>
      <c r="E44" s="294" t="s">
        <v>120</v>
      </c>
      <c r="F44" s="294"/>
      <c r="G44" s="111" t="s">
        <v>89</v>
      </c>
      <c r="H44" s="385">
        <f>IF(H41&lt;=0,0,H43-H45)</f>
        <v>0</v>
      </c>
      <c r="I44" s="386"/>
      <c r="J44" s="148"/>
      <c r="K44" s="148"/>
      <c r="L44" s="149"/>
      <c r="M44" s="112" t="s">
        <v>259</v>
      </c>
      <c r="N44" s="134"/>
      <c r="O44" s="134"/>
      <c r="P44" s="134"/>
      <c r="Q44" s="129"/>
      <c r="R44" s="68"/>
      <c r="S44" s="68"/>
      <c r="T44" s="74" t="s">
        <v>25</v>
      </c>
      <c r="U44" s="325" t="s">
        <v>168</v>
      </c>
      <c r="V44" s="326"/>
      <c r="W44" s="130" t="s">
        <v>191</v>
      </c>
      <c r="X44" s="130" t="s">
        <v>191</v>
      </c>
      <c r="Y44" s="75" t="s">
        <v>191</v>
      </c>
      <c r="Z44" s="116"/>
      <c r="AA44" s="68"/>
    </row>
    <row r="45" spans="1:27" ht="13.5" customHeight="1">
      <c r="A45" s="59"/>
      <c r="B45" s="310"/>
      <c r="C45" s="311"/>
      <c r="D45" s="249" t="s">
        <v>123</v>
      </c>
      <c r="E45" s="294" t="s">
        <v>121</v>
      </c>
      <c r="F45" s="294"/>
      <c r="G45" s="111" t="s">
        <v>89</v>
      </c>
      <c r="H45" s="395">
        <v>10.84</v>
      </c>
      <c r="I45" s="396"/>
      <c r="J45" s="148"/>
      <c r="K45" s="148"/>
      <c r="L45" s="149"/>
      <c r="M45" s="112" t="s">
        <v>258</v>
      </c>
      <c r="N45" s="134"/>
      <c r="O45" s="134"/>
      <c r="P45" s="134"/>
      <c r="Q45" s="129"/>
      <c r="R45" s="68"/>
      <c r="S45" s="68"/>
      <c r="T45" s="74" t="s">
        <v>63</v>
      </c>
      <c r="U45" s="321" t="s">
        <v>64</v>
      </c>
      <c r="V45" s="321"/>
      <c r="W45" s="75" t="s">
        <v>192</v>
      </c>
      <c r="X45" s="135" t="s">
        <v>193</v>
      </c>
      <c r="Y45" s="75" t="s">
        <v>194</v>
      </c>
      <c r="Z45" s="116"/>
      <c r="AA45" s="68"/>
    </row>
    <row r="46" spans="1:27" ht="13.5" customHeight="1">
      <c r="A46" s="59"/>
      <c r="B46" s="310"/>
      <c r="C46" s="311"/>
      <c r="D46" s="154"/>
      <c r="E46" s="109"/>
      <c r="F46" s="110"/>
      <c r="G46" s="111"/>
      <c r="H46" s="385"/>
      <c r="I46" s="386"/>
      <c r="J46" s="148"/>
      <c r="K46" s="148"/>
      <c r="L46" s="149"/>
      <c r="M46" s="112"/>
      <c r="N46" s="134"/>
      <c r="O46" s="134"/>
      <c r="P46" s="134"/>
      <c r="Q46" s="250"/>
      <c r="R46" s="68"/>
      <c r="S46" s="68"/>
      <c r="T46" s="74" t="s">
        <v>65</v>
      </c>
      <c r="U46" s="321" t="s">
        <v>66</v>
      </c>
      <c r="V46" s="321"/>
      <c r="W46" s="75" t="s">
        <v>195</v>
      </c>
      <c r="X46" s="75" t="s">
        <v>196</v>
      </c>
      <c r="Y46" s="75" t="s">
        <v>197</v>
      </c>
      <c r="Z46" s="116"/>
      <c r="AA46" s="68"/>
    </row>
    <row r="47" spans="1:27" ht="13.5" customHeight="1" thickBot="1">
      <c r="A47" s="59"/>
      <c r="B47" s="310"/>
      <c r="C47" s="311"/>
      <c r="D47" s="154" t="s">
        <v>124</v>
      </c>
      <c r="E47" s="294" t="s">
        <v>125</v>
      </c>
      <c r="F47" s="294"/>
      <c r="G47" s="111" t="s">
        <v>126</v>
      </c>
      <c r="H47" s="385">
        <f>H43*H40</f>
        <v>2.4000000000000004</v>
      </c>
      <c r="I47" s="386"/>
      <c r="J47" s="148"/>
      <c r="K47" s="148"/>
      <c r="L47" s="149"/>
      <c r="M47" s="112" t="s">
        <v>146</v>
      </c>
      <c r="N47" s="134"/>
      <c r="O47" s="134"/>
      <c r="P47" s="134"/>
      <c r="Q47" s="251"/>
      <c r="R47" s="68"/>
      <c r="S47" s="68"/>
      <c r="T47" s="140" t="s">
        <v>56</v>
      </c>
      <c r="U47" s="322" t="s">
        <v>58</v>
      </c>
      <c r="V47" s="322"/>
      <c r="W47" s="141" t="s">
        <v>198</v>
      </c>
      <c r="X47" s="141" t="s">
        <v>198</v>
      </c>
      <c r="Y47" s="141" t="s">
        <v>198</v>
      </c>
      <c r="Z47" s="116"/>
      <c r="AA47" s="68"/>
    </row>
    <row r="48" spans="1:27" ht="13.5" customHeight="1">
      <c r="A48" s="59"/>
      <c r="B48" s="310"/>
      <c r="C48" s="311"/>
      <c r="D48" s="154" t="s">
        <v>127</v>
      </c>
      <c r="E48" s="294" t="s">
        <v>102</v>
      </c>
      <c r="F48" s="294"/>
      <c r="G48" s="111" t="s">
        <v>128</v>
      </c>
      <c r="H48" s="385">
        <f>H44*(H34-H40)</f>
        <v>0</v>
      </c>
      <c r="I48" s="386"/>
      <c r="J48" s="148"/>
      <c r="K48" s="148"/>
      <c r="L48" s="149"/>
      <c r="M48" s="112" t="s">
        <v>147</v>
      </c>
      <c r="N48" s="134"/>
      <c r="O48" s="134"/>
      <c r="P48" s="134"/>
      <c r="Q48" s="251"/>
      <c r="R48" s="68"/>
      <c r="S48" s="68"/>
      <c r="T48" s="78" t="s">
        <v>67</v>
      </c>
      <c r="U48" s="323" t="str">
        <f>IF(H31=1,IF(H30=3,(3.297*H33+1.971*H32+4.663)*H34+(1.401*H32+0.684)*H33+1.214*H32-0.834,"-"),"-")</f>
        <v>-</v>
      </c>
      <c r="V48" s="323"/>
      <c r="W48" s="155" t="str">
        <f>IF(H32&lt;=0,"-",IF(H32&gt;1,"-",IF(H31&lt;=1,"-",IF(H30=3,(1.676*SQRT(H32*H33)-0.137)*H34+1.496*H32*H33+0.671*SQRT(H32*H33)-0.015,"-"))))</f>
        <v>-</v>
      </c>
      <c r="X48" s="143">
        <f>IF(H32&lt;=1,"-",IF(H32&gt;10,"-",IF(H31&lt;=1,"-",IF(H30=3,(-0.204*H32*H33+3.166*SQRT(H32*H33)-1.936)*H34+1.345*H32*H33+0.736*SQRT(H32*H33)+0.251,"-"))))</f>
        <v>22.549389177431227</v>
      </c>
      <c r="Y48" s="80" t="str">
        <f>IF(H32&lt;=10,"-",IF(H32&gt;=80,"-",IF(H31&lt;=1,"-",IF(H30=3,(1.265*SQRT(H32*H33)-15.67)*H34+1.259*H32*H33+2.336*SQRT(H32*H33)-8.13,"-"))))</f>
        <v>-</v>
      </c>
      <c r="Z48" s="156"/>
      <c r="AA48" s="68"/>
    </row>
    <row r="49" spans="1:27" ht="13.5" customHeight="1">
      <c r="A49" s="59"/>
      <c r="B49" s="310"/>
      <c r="C49" s="311"/>
      <c r="D49" s="154" t="s">
        <v>129</v>
      </c>
      <c r="E49" s="294" t="s">
        <v>103</v>
      </c>
      <c r="F49" s="294"/>
      <c r="G49" s="111" t="s">
        <v>130</v>
      </c>
      <c r="H49" s="385">
        <f>H45*(H34-H40)</f>
        <v>3.7741920579110637</v>
      </c>
      <c r="I49" s="386"/>
      <c r="J49" s="148"/>
      <c r="K49" s="148"/>
      <c r="L49" s="149"/>
      <c r="M49" s="112" t="s">
        <v>148</v>
      </c>
      <c r="N49" s="134"/>
      <c r="O49" s="134"/>
      <c r="P49" s="134"/>
      <c r="Q49" s="252"/>
      <c r="R49" s="68"/>
      <c r="S49" s="68"/>
      <c r="T49" s="83" t="s">
        <v>68</v>
      </c>
      <c r="U49" s="319" t="str">
        <f>IF(J32&gt;4,"-",IF(J33&gt;200,"-",IF(J31&gt;1,"-",IF(J30=3,(3.297*J33+1.971*J32+4.663)*J34+(1.401*J32+0.684)*J33+1.214*J32-0.834,"-"))))</f>
        <v>-</v>
      </c>
      <c r="V49" s="319"/>
      <c r="W49" s="84" t="str">
        <f>IF(J32&lt;=0,"-",IF(J32&gt;1,"-",IF(J31&lt;=1,"-",IF(J30=3,(1.676*SQRT(J32*J33)-0.137)*J34+1.496*J32*J33+0.671*SQRT(J32*J33)-0.015,"-"))))</f>
        <v>-</v>
      </c>
      <c r="X49" s="146" t="str">
        <f>IF(J32&lt;=1,"-",IF(J32&gt;10,"-",IF(J31&lt;=1,"-",IF(J30=3,(-0.204*J32*J33+3.166*SQRT(J32*J33)-1.936)*J34+1.345*J32*J33+0.736*SQRT(J32*J33)+0.251,"-"))))</f>
        <v>-</v>
      </c>
      <c r="Y49" s="85" t="str">
        <f>IF(J32&lt;=10,"-",IF(J32&gt;=80,"-",IF(J31&lt;=1,"-",IF(J30=3,(1.265*SQRT(J32*J33)-15.67)*J34+1.259*J32*J33+2.336*SQRT(J32*J33)-8.13,"-"))))</f>
        <v>-</v>
      </c>
      <c r="Z49" s="156"/>
      <c r="AA49" s="68"/>
    </row>
    <row r="50" spans="1:27" ht="13.5" customHeight="1">
      <c r="A50" s="59"/>
      <c r="B50" s="310"/>
      <c r="C50" s="311"/>
      <c r="D50" s="154"/>
      <c r="E50" s="109"/>
      <c r="F50" s="110"/>
      <c r="G50" s="111"/>
      <c r="H50" s="385"/>
      <c r="I50" s="386"/>
      <c r="J50" s="148"/>
      <c r="K50" s="148"/>
      <c r="L50" s="149"/>
      <c r="M50" s="112"/>
      <c r="N50" s="134"/>
      <c r="O50" s="134"/>
      <c r="P50" s="134"/>
      <c r="Q50" s="252"/>
      <c r="R50" s="68"/>
      <c r="S50" s="68"/>
      <c r="T50" s="83" t="s">
        <v>69</v>
      </c>
      <c r="U50" s="319" t="str">
        <f>IF(K32&gt;4,"-",IF(K33&gt;200,"-",IF(K31&gt;1,"-",IF(K30=3,(3.297*K33+1.971*K32+4.663)*K34+(1.401*K32+0.684)*K33+1.214*K32-0.834,"-"))))</f>
        <v>-</v>
      </c>
      <c r="V50" s="319"/>
      <c r="W50" s="157" t="str">
        <f>IF(K32&lt;=0,"-",IF(K32&gt;1,"-",IF(K31&lt;=1,"-",IF(K30=3,(1.676*SQRT(K32*K33)-0.137)*K34+1.496*K32*K33+0.671*SQRT(K32*K33)-0.015,"-"))))</f>
        <v>-</v>
      </c>
      <c r="X50" s="146" t="str">
        <f>IF(K32&lt;=1,"-",IF(K32&gt;10,"-",IF(K31&lt;=1,"-",IF(K30=3,(-0.204*K32*K33+3.166*SQRT(K32*K33)-1.936)*K34+1.345*K32*K33+0.736*SQRT(K32*K33)+0.251,"-"))))</f>
        <v>-</v>
      </c>
      <c r="Y50" s="85" t="str">
        <f>IF(K32&lt;=10,"-",IF(K32&gt;=80,"-",IF(K31&lt;=1,"-",IF(K30=3,(1.265*SQRT(K32*K33)-15.67)*K34+1.259*K32*K33+2.336*SQRT(K32*K33)-8.13,"-"))))</f>
        <v>-</v>
      </c>
      <c r="Z50" s="156"/>
      <c r="AA50" s="68"/>
    </row>
    <row r="51" spans="1:27" ht="13.5" customHeight="1" thickBot="1">
      <c r="A51" s="59"/>
      <c r="B51" s="310"/>
      <c r="C51" s="311"/>
      <c r="D51" s="152" t="s">
        <v>105</v>
      </c>
      <c r="E51" s="258" t="s">
        <v>133</v>
      </c>
      <c r="F51" s="259"/>
      <c r="G51" s="111" t="s">
        <v>13</v>
      </c>
      <c r="H51" s="380">
        <v>40</v>
      </c>
      <c r="I51" s="381"/>
      <c r="J51" s="158"/>
      <c r="K51" s="144"/>
      <c r="L51" s="145"/>
      <c r="M51" s="112" t="s">
        <v>250</v>
      </c>
      <c r="N51" s="134"/>
      <c r="O51" s="134"/>
      <c r="P51" s="134"/>
      <c r="Q51" s="252"/>
      <c r="R51" s="68"/>
      <c r="S51" s="68"/>
      <c r="T51" s="88" t="s">
        <v>70</v>
      </c>
      <c r="U51" s="320" t="str">
        <f>IF(L32&gt;4,"-",IF(L33&gt;200,"-",IF(L31&gt;1,"-",IF(L30=3,(3.297*L33+1.971*L32+4.663)*L34+(1.401*L32+0.684)*L33+1.214*L32-0.834,"-"))))</f>
        <v>-</v>
      </c>
      <c r="V51" s="320"/>
      <c r="W51" s="89" t="str">
        <f>IF(L32&lt;=0,"-",IF(L32&gt;1,"-",IF(L31&lt;=1,"-",IF(L30=3,(1.676*SQRT(L32*L33)-0.137)*L34+1.496*L32*L33+0.671*SQRT(L32*L33)-0.015,"-"))))</f>
        <v>-</v>
      </c>
      <c r="X51" s="150" t="str">
        <f>IF(L32&lt;=1,"-",IF(L32&gt;10,"-",IF(L31&lt;=1,"-",IF(L30=3,(-0.204*L32*L33+3.166*SQRT(L32*L33)-1.936)*L34+1.345*L32*L33+0.736*SQRT(L32*L33)+0.251,"-"))))</f>
        <v>-</v>
      </c>
      <c r="Y51" s="90" t="str">
        <f>IF(L32&lt;=10,"-",IF(L32&gt;=80,"-",IF(L31&lt;=1,"-",IF(L30=3,(1.265*SQRT(L32*L33)-15.67)*L34+1.259*L32*L33+2.336*SQRT(L32*L33)-8.13,"-"))))</f>
        <v>-</v>
      </c>
      <c r="Z51" s="156"/>
      <c r="AA51" s="68"/>
    </row>
    <row r="52" spans="1:27" ht="13.5" customHeight="1">
      <c r="A52" s="59"/>
      <c r="B52" s="310"/>
      <c r="C52" s="311"/>
      <c r="D52" s="152" t="s">
        <v>104</v>
      </c>
      <c r="E52" s="258" t="s">
        <v>134</v>
      </c>
      <c r="F52" s="259"/>
      <c r="G52" s="111" t="s">
        <v>13</v>
      </c>
      <c r="H52" s="380">
        <v>95</v>
      </c>
      <c r="I52" s="381"/>
      <c r="J52" s="148"/>
      <c r="K52" s="148"/>
      <c r="L52" s="149"/>
      <c r="M52" s="112" t="s">
        <v>106</v>
      </c>
      <c r="N52" s="134"/>
      <c r="O52" s="134"/>
      <c r="P52" s="134"/>
      <c r="Q52" s="252"/>
      <c r="R52" s="68"/>
      <c r="S52" s="68"/>
      <c r="T52" s="69"/>
      <c r="U52" s="70"/>
      <c r="V52" s="70"/>
      <c r="W52" s="70"/>
      <c r="X52" s="70"/>
      <c r="Y52" s="68"/>
      <c r="Z52" s="68"/>
      <c r="AA52" s="68"/>
    </row>
    <row r="53" spans="1:27" ht="13.5" customHeight="1">
      <c r="A53" s="59"/>
      <c r="B53" s="310"/>
      <c r="C53" s="311"/>
      <c r="D53" s="159"/>
      <c r="E53" s="109"/>
      <c r="F53" s="110"/>
      <c r="G53" s="111"/>
      <c r="H53" s="160"/>
      <c r="I53" s="158"/>
      <c r="J53" s="158"/>
      <c r="K53" s="144"/>
      <c r="L53" s="145"/>
      <c r="M53" s="112"/>
      <c r="N53" s="134"/>
      <c r="O53" s="134"/>
      <c r="P53" s="134"/>
      <c r="Q53" s="252"/>
      <c r="R53" s="68"/>
      <c r="S53" s="68"/>
      <c r="T53" s="69"/>
      <c r="U53" s="70"/>
      <c r="V53" s="70"/>
      <c r="W53" s="70"/>
      <c r="X53" s="70"/>
      <c r="Y53" s="68"/>
      <c r="Z53" s="68"/>
      <c r="AA53" s="68"/>
    </row>
    <row r="54" spans="1:27" ht="13.5" customHeight="1">
      <c r="A54" s="59"/>
      <c r="B54" s="310"/>
      <c r="C54" s="311"/>
      <c r="D54" s="159" t="s">
        <v>135</v>
      </c>
      <c r="E54" s="258" t="s">
        <v>140</v>
      </c>
      <c r="F54" s="259"/>
      <c r="G54" s="111" t="s">
        <v>93</v>
      </c>
      <c r="H54" s="371">
        <f>ROUNDDOWN(H36*(H47*H51/100),3)</f>
        <v>0.96</v>
      </c>
      <c r="I54" s="372"/>
      <c r="J54" s="144"/>
      <c r="K54" s="144"/>
      <c r="L54" s="145"/>
      <c r="M54" s="112" t="s">
        <v>149</v>
      </c>
      <c r="N54" s="134"/>
      <c r="O54" s="134"/>
      <c r="P54" s="134"/>
      <c r="Q54" s="252"/>
      <c r="R54" s="68"/>
      <c r="S54" s="68"/>
      <c r="T54" s="116"/>
      <c r="U54" s="116"/>
      <c r="V54" s="116"/>
      <c r="W54" s="116"/>
      <c r="X54" s="116"/>
      <c r="Y54" s="68"/>
      <c r="Z54" s="68"/>
      <c r="AA54" s="68"/>
    </row>
    <row r="55" spans="1:27" ht="13.5" customHeight="1">
      <c r="A55" s="59"/>
      <c r="B55" s="310"/>
      <c r="C55" s="311"/>
      <c r="D55" s="159" t="s">
        <v>136</v>
      </c>
      <c r="E55" s="258" t="s">
        <v>141</v>
      </c>
      <c r="F55" s="259"/>
      <c r="G55" s="111" t="s">
        <v>93</v>
      </c>
      <c r="H55" s="371">
        <f>ROUNDDOWN(H36*(H48*H51/100),3)</f>
        <v>0</v>
      </c>
      <c r="I55" s="372"/>
      <c r="J55" s="132"/>
      <c r="K55" s="132"/>
      <c r="L55" s="133"/>
      <c r="M55" s="112" t="s">
        <v>150</v>
      </c>
      <c r="N55" s="161"/>
      <c r="O55" s="161"/>
      <c r="P55" s="161"/>
      <c r="Q55" s="252"/>
      <c r="R55" s="68"/>
      <c r="S55" s="68"/>
      <c r="T55" s="92"/>
      <c r="U55" s="116"/>
      <c r="V55" s="116"/>
      <c r="W55" s="116"/>
      <c r="X55" s="116"/>
      <c r="Y55" s="68"/>
      <c r="Z55" s="68"/>
      <c r="AA55" s="68"/>
    </row>
    <row r="56" spans="1:27" ht="13.5" customHeight="1">
      <c r="A56" s="59"/>
      <c r="B56" s="310"/>
      <c r="C56" s="311"/>
      <c r="D56" s="159" t="s">
        <v>137</v>
      </c>
      <c r="E56" s="258" t="s">
        <v>142</v>
      </c>
      <c r="F56" s="259"/>
      <c r="G56" s="111" t="s">
        <v>93</v>
      </c>
      <c r="H56" s="371">
        <f>ROUNDDOWN(H36*(H49*H52/100),3)</f>
        <v>3.585</v>
      </c>
      <c r="I56" s="372"/>
      <c r="J56" s="144"/>
      <c r="K56" s="144"/>
      <c r="L56" s="145"/>
      <c r="M56" s="112" t="s">
        <v>151</v>
      </c>
      <c r="N56" s="134"/>
      <c r="O56" s="134"/>
      <c r="P56" s="134"/>
      <c r="Q56" s="252"/>
      <c r="R56" s="68"/>
      <c r="S56" s="68"/>
      <c r="T56" s="92"/>
      <c r="U56" s="116"/>
      <c r="V56" s="116"/>
      <c r="W56" s="116"/>
      <c r="X56" s="116"/>
      <c r="Y56" s="68"/>
      <c r="Z56" s="68"/>
      <c r="AA56" s="68"/>
    </row>
    <row r="57" spans="1:27" ht="13.5" customHeight="1">
      <c r="A57" s="59"/>
      <c r="B57" s="310"/>
      <c r="C57" s="311"/>
      <c r="D57" s="162" t="s">
        <v>138</v>
      </c>
      <c r="E57" s="258" t="s">
        <v>143</v>
      </c>
      <c r="F57" s="259"/>
      <c r="G57" s="111" t="s">
        <v>93</v>
      </c>
      <c r="H57" s="371">
        <f>SUM(H54:I56)</f>
        <v>4.545</v>
      </c>
      <c r="I57" s="372"/>
      <c r="J57" s="132"/>
      <c r="K57" s="132"/>
      <c r="L57" s="133"/>
      <c r="M57" s="163"/>
      <c r="N57" s="161"/>
      <c r="O57" s="161"/>
      <c r="P57" s="161"/>
      <c r="Q57" s="252"/>
      <c r="R57" s="68"/>
      <c r="S57" s="68"/>
      <c r="T57" s="92"/>
      <c r="U57" s="116"/>
      <c r="V57" s="116"/>
      <c r="W57" s="116"/>
      <c r="X57" s="116"/>
      <c r="Y57" s="68"/>
      <c r="Z57" s="68"/>
      <c r="AA57" s="68"/>
    </row>
    <row r="58" spans="1:27" ht="13.5" customHeight="1" thickBot="1">
      <c r="A58" s="59"/>
      <c r="B58" s="312"/>
      <c r="C58" s="313"/>
      <c r="D58" s="164" t="s">
        <v>139</v>
      </c>
      <c r="E58" s="334" t="s">
        <v>144</v>
      </c>
      <c r="F58" s="334"/>
      <c r="G58" s="165" t="s">
        <v>91</v>
      </c>
      <c r="H58" s="397">
        <f>IF(H57="",0,(H57+J57+K57+L57))</f>
        <v>4.545</v>
      </c>
      <c r="I58" s="398"/>
      <c r="J58" s="398"/>
      <c r="K58" s="398"/>
      <c r="L58" s="399"/>
      <c r="M58" s="166"/>
      <c r="N58" s="167"/>
      <c r="O58" s="167"/>
      <c r="P58" s="167"/>
      <c r="Q58" s="253"/>
      <c r="R58" s="68"/>
      <c r="S58" s="68"/>
      <c r="T58" s="92"/>
      <c r="U58" s="116"/>
      <c r="V58" s="116"/>
      <c r="W58" s="116"/>
      <c r="X58" s="116"/>
      <c r="Y58" s="68"/>
      <c r="Z58" s="68"/>
      <c r="AA58" s="68"/>
    </row>
    <row r="59" spans="1:27" ht="13.5" customHeight="1">
      <c r="A59" s="59"/>
      <c r="B59" s="168"/>
      <c r="C59" s="168"/>
      <c r="D59" s="169"/>
      <c r="E59" s="170"/>
      <c r="F59" s="170"/>
      <c r="G59" s="170"/>
      <c r="H59" s="73"/>
      <c r="I59" s="73"/>
      <c r="J59" s="73"/>
      <c r="K59" s="73"/>
      <c r="L59" s="73"/>
      <c r="M59" s="171"/>
      <c r="N59" s="95"/>
      <c r="O59" s="95"/>
      <c r="P59" s="95"/>
      <c r="Q59" s="172"/>
      <c r="R59" s="68"/>
      <c r="S59" s="68"/>
      <c r="T59" s="92"/>
      <c r="U59" s="116"/>
      <c r="V59" s="116"/>
      <c r="W59" s="116"/>
      <c r="X59" s="116"/>
      <c r="Y59" s="68"/>
      <c r="Z59" s="68"/>
      <c r="AA59" s="68"/>
    </row>
    <row r="60" spans="1:27" ht="13.5" customHeight="1">
      <c r="A60" s="59"/>
      <c r="B60" s="59"/>
      <c r="C60" s="65"/>
      <c r="D60" s="169"/>
      <c r="E60" s="170"/>
      <c r="F60" s="170"/>
      <c r="G60" s="170"/>
      <c r="H60" s="73"/>
      <c r="I60" s="73"/>
      <c r="J60" s="73"/>
      <c r="K60" s="73"/>
      <c r="L60" s="73"/>
      <c r="M60" s="171"/>
      <c r="N60" s="95"/>
      <c r="O60" s="95"/>
      <c r="P60" s="95"/>
      <c r="Q60" s="60"/>
      <c r="R60" s="68"/>
      <c r="S60" s="68"/>
      <c r="T60" s="92"/>
      <c r="U60" s="116"/>
      <c r="V60" s="116"/>
      <c r="W60" s="116"/>
      <c r="X60" s="116"/>
      <c r="Y60" s="68"/>
      <c r="Z60" s="68"/>
      <c r="AA60" s="68"/>
    </row>
    <row r="61" spans="1:27" ht="22.5" customHeight="1">
      <c r="A61" s="59"/>
      <c r="B61" s="173" t="s">
        <v>200</v>
      </c>
      <c r="D61" s="169"/>
      <c r="E61" s="170"/>
      <c r="F61" s="170"/>
      <c r="G61" s="170"/>
      <c r="H61" s="73"/>
      <c r="I61" s="73"/>
      <c r="J61" s="73"/>
      <c r="K61" s="73"/>
      <c r="L61" s="73"/>
      <c r="M61" s="171"/>
      <c r="N61" s="95"/>
      <c r="O61" s="95"/>
      <c r="P61" s="95"/>
      <c r="Q61" s="174"/>
      <c r="R61" s="68"/>
      <c r="S61" s="68"/>
      <c r="T61" s="92"/>
      <c r="U61" s="116"/>
      <c r="V61" s="116"/>
      <c r="W61" s="116"/>
      <c r="X61" s="116"/>
      <c r="Y61" s="68"/>
      <c r="Z61" s="68"/>
      <c r="AA61" s="68"/>
    </row>
    <row r="62" spans="1:27" ht="13.5" customHeight="1">
      <c r="A62" s="59"/>
      <c r="B62" s="59"/>
      <c r="C62" s="65"/>
      <c r="D62" s="108" t="s">
        <v>14</v>
      </c>
      <c r="E62" s="294" t="s">
        <v>96</v>
      </c>
      <c r="F62" s="294"/>
      <c r="G62" s="111" t="s">
        <v>6</v>
      </c>
      <c r="H62" s="295">
        <f>H32</f>
        <v>3</v>
      </c>
      <c r="I62" s="296"/>
      <c r="J62" s="175"/>
      <c r="K62" s="175"/>
      <c r="L62" s="176"/>
      <c r="M62" s="171"/>
      <c r="N62" s="95"/>
      <c r="O62" s="95"/>
      <c r="P62" s="95"/>
      <c r="Q62" s="174"/>
      <c r="R62" s="68"/>
      <c r="S62" s="68"/>
      <c r="T62" s="92"/>
      <c r="U62" s="116"/>
      <c r="V62" s="116"/>
      <c r="W62" s="116"/>
      <c r="X62" s="116"/>
      <c r="Y62" s="68"/>
      <c r="Z62" s="68"/>
      <c r="AA62" s="68"/>
    </row>
    <row r="63" spans="1:27" ht="13.5" customHeight="1" thickBot="1">
      <c r="A63" s="59"/>
      <c r="B63" s="59"/>
      <c r="C63" s="65"/>
      <c r="D63" s="108" t="s">
        <v>33</v>
      </c>
      <c r="E63" s="258" t="s">
        <v>97</v>
      </c>
      <c r="F63" s="259"/>
      <c r="G63" s="111" t="s">
        <v>35</v>
      </c>
      <c r="H63" s="409">
        <f>H33</f>
        <v>4</v>
      </c>
      <c r="I63" s="410"/>
      <c r="J63" s="175"/>
      <c r="K63" s="175"/>
      <c r="L63" s="176"/>
      <c r="M63" s="171"/>
      <c r="N63" s="95"/>
      <c r="O63" s="95"/>
      <c r="P63" s="95"/>
      <c r="Q63" s="174"/>
      <c r="R63" s="116"/>
      <c r="S63" s="116"/>
      <c r="T63" s="116"/>
      <c r="U63" s="116"/>
      <c r="V63" s="68"/>
      <c r="W63" s="68"/>
      <c r="X63" s="68"/>
      <c r="Y63" s="68"/>
      <c r="Z63" s="68"/>
      <c r="AA63" s="68"/>
    </row>
    <row r="64" spans="1:27" ht="28.5" customHeight="1" thickBot="1">
      <c r="A64" s="59"/>
      <c r="B64" s="59"/>
      <c r="C64" s="65"/>
      <c r="D64" s="177" t="s">
        <v>218</v>
      </c>
      <c r="E64" s="403" t="s">
        <v>219</v>
      </c>
      <c r="F64" s="403"/>
      <c r="G64" s="109" t="s">
        <v>11</v>
      </c>
      <c r="H64" s="404">
        <v>0.6</v>
      </c>
      <c r="I64" s="405"/>
      <c r="J64" s="178"/>
      <c r="K64" s="175"/>
      <c r="L64" s="176"/>
      <c r="M64" s="282" t="s">
        <v>246</v>
      </c>
      <c r="N64" s="283"/>
      <c r="O64" s="283"/>
      <c r="P64" s="283"/>
      <c r="Q64" s="283"/>
      <c r="R64" s="116"/>
      <c r="S64" s="116"/>
      <c r="T64" s="116"/>
      <c r="U64" s="116"/>
      <c r="V64" s="68"/>
      <c r="W64" s="68"/>
      <c r="X64" s="68"/>
      <c r="Y64" s="68"/>
      <c r="Z64" s="68"/>
      <c r="AA64" s="68"/>
    </row>
    <row r="65" spans="1:27" ht="13.5" customHeight="1">
      <c r="A65" s="59"/>
      <c r="B65" s="59"/>
      <c r="C65" s="65"/>
      <c r="D65" s="142" t="s">
        <v>2</v>
      </c>
      <c r="E65" s="294" t="s">
        <v>98</v>
      </c>
      <c r="F65" s="294"/>
      <c r="G65" s="111" t="s">
        <v>89</v>
      </c>
      <c r="H65" s="400">
        <f>IF(H60="","",ROUNDDOWN(IF(H60=1,SUM(U48:X48),IF(H60&lt;=2,SUM(U65:Z65),IF(H60+H61=4,U78,W78*H62*H63))),2))</f>
      </c>
      <c r="I65" s="401"/>
      <c r="J65" s="175">
        <f>IF(J60="","",ROUNDDOWN(IF(J60=1,SUM(U49:X49),IF(J60&lt;=2,SUM(U66:Z66),IF(J60+J61=4,U79,W79*J62*J63))),2))</f>
      </c>
      <c r="K65" s="175">
        <f>IF(K60="","",ROUNDDOWN(IF(K60=1,SUM(U51:X51),IF(K60&lt;=2,SUM(U67:Z67),IF(K60+K61=4,U80,W80*K62*K63))),2))</f>
      </c>
      <c r="L65" s="176">
        <f>IF(L60="","",ROUNDDOWN(IF(L60=1,SUM(U52:X52),IF(L60&lt;=2,SUM(U68:Z68),IF(L60+L61=4,U81,W81*L62*L63))),2))</f>
      </c>
      <c r="M65" s="171"/>
      <c r="N65" s="95"/>
      <c r="O65" s="95"/>
      <c r="P65" s="95"/>
      <c r="Q65" s="174"/>
      <c r="R65" s="116"/>
      <c r="S65" s="116"/>
      <c r="T65" s="116"/>
      <c r="U65" s="116"/>
      <c r="V65" s="68"/>
      <c r="W65" s="68"/>
      <c r="X65" s="68"/>
      <c r="Y65" s="68"/>
      <c r="Z65" s="68"/>
      <c r="AA65" s="68"/>
    </row>
    <row r="66" spans="1:27" ht="13.5" customHeight="1">
      <c r="A66" s="59"/>
      <c r="B66" s="59"/>
      <c r="C66" s="65"/>
      <c r="D66" s="108" t="s">
        <v>7</v>
      </c>
      <c r="E66" s="294" t="s">
        <v>12</v>
      </c>
      <c r="F66" s="294"/>
      <c r="G66" s="111" t="s">
        <v>4</v>
      </c>
      <c r="H66" s="393">
        <f>H36</f>
        <v>1</v>
      </c>
      <c r="I66" s="394"/>
      <c r="J66" s="179"/>
      <c r="K66" s="179"/>
      <c r="L66" s="180"/>
      <c r="M66" s="171"/>
      <c r="N66" s="95"/>
      <c r="O66" s="95"/>
      <c r="P66" s="95"/>
      <c r="Q66" s="174"/>
      <c r="R66" s="116"/>
      <c r="S66" s="116"/>
      <c r="T66" s="116"/>
      <c r="U66" s="116"/>
      <c r="V66" s="68"/>
      <c r="W66" s="68"/>
      <c r="X66" s="68"/>
      <c r="Y66" s="68"/>
      <c r="Z66" s="68"/>
      <c r="AA66" s="68"/>
    </row>
    <row r="67" spans="1:27" ht="13.5" customHeight="1">
      <c r="A67" s="59"/>
      <c r="B67" s="59"/>
      <c r="C67" s="65"/>
      <c r="D67" s="181" t="s">
        <v>3</v>
      </c>
      <c r="E67" s="294" t="s">
        <v>131</v>
      </c>
      <c r="F67" s="294"/>
      <c r="G67" s="111" t="s">
        <v>90</v>
      </c>
      <c r="H67" s="262">
        <f>IF(H65="",0,H57*H58*H65*H66)</f>
        <v>0</v>
      </c>
      <c r="I67" s="263"/>
      <c r="J67" s="175">
        <f>IF(J65="",0,H57*H58*J65*J66)</f>
        <v>0</v>
      </c>
      <c r="K67" s="175">
        <f>IF(K65="",0,H57*H58*K65*K66)</f>
        <v>0</v>
      </c>
      <c r="L67" s="176">
        <f>IF(L65="",0,H57*H58*L65*L66)</f>
        <v>0</v>
      </c>
      <c r="M67" s="171"/>
      <c r="N67" s="95"/>
      <c r="O67" s="95"/>
      <c r="P67" s="95"/>
      <c r="Q67" s="174"/>
      <c r="R67" s="116"/>
      <c r="S67" s="116"/>
      <c r="T67" s="116"/>
      <c r="U67" s="116"/>
      <c r="V67" s="68"/>
      <c r="W67" s="68"/>
      <c r="X67" s="68"/>
      <c r="Y67" s="68"/>
      <c r="Z67" s="68"/>
      <c r="AA67" s="68"/>
    </row>
    <row r="68" spans="1:27" ht="13.5" customHeight="1">
      <c r="A68" s="59"/>
      <c r="B68" s="59"/>
      <c r="C68" s="65"/>
      <c r="D68" s="181" t="s">
        <v>5</v>
      </c>
      <c r="E68" s="294" t="s">
        <v>132</v>
      </c>
      <c r="F68" s="294"/>
      <c r="G68" s="111" t="s">
        <v>76</v>
      </c>
      <c r="H68" s="299">
        <f>ROUNDDOWN(IF(H66="",0,(H67+J67+K67+L67)/3600),5)</f>
        <v>0</v>
      </c>
      <c r="I68" s="300"/>
      <c r="J68" s="300"/>
      <c r="K68" s="300"/>
      <c r="L68" s="301"/>
      <c r="M68" s="171"/>
      <c r="N68" s="95"/>
      <c r="O68" s="95"/>
      <c r="P68" s="95"/>
      <c r="Q68" s="174"/>
      <c r="R68" s="116"/>
      <c r="S68" s="116"/>
      <c r="T68" s="116"/>
      <c r="U68" s="116"/>
      <c r="V68" s="68"/>
      <c r="W68" s="68"/>
      <c r="X68" s="68"/>
      <c r="Y68" s="68"/>
      <c r="Z68" s="68"/>
      <c r="AA68" s="68"/>
    </row>
    <row r="69" spans="1:27" ht="13.5" customHeight="1">
      <c r="A69" s="59"/>
      <c r="B69" s="59"/>
      <c r="C69" s="65"/>
      <c r="D69" s="184"/>
      <c r="E69" s="294"/>
      <c r="F69" s="294"/>
      <c r="G69" s="111"/>
      <c r="H69" s="262"/>
      <c r="I69" s="263"/>
      <c r="J69" s="182"/>
      <c r="K69" s="182"/>
      <c r="L69" s="183"/>
      <c r="M69" s="171"/>
      <c r="N69" s="95"/>
      <c r="O69" s="95"/>
      <c r="P69" s="95"/>
      <c r="Q69" s="174"/>
      <c r="R69" s="116"/>
      <c r="S69" s="116"/>
      <c r="T69" s="116"/>
      <c r="U69" s="116"/>
      <c r="V69" s="68"/>
      <c r="W69" s="68"/>
      <c r="X69" s="68"/>
      <c r="Y69" s="68"/>
      <c r="Z69" s="68"/>
      <c r="AA69" s="68"/>
    </row>
    <row r="70" spans="1:27" ht="13.5" customHeight="1">
      <c r="A70" s="59"/>
      <c r="B70" s="59"/>
      <c r="C70" s="65"/>
      <c r="D70" s="159" t="s">
        <v>95</v>
      </c>
      <c r="E70" s="294" t="s">
        <v>99</v>
      </c>
      <c r="F70" s="294"/>
      <c r="G70" s="111" t="s">
        <v>101</v>
      </c>
      <c r="H70" s="295">
        <f>H40</f>
        <v>0.2</v>
      </c>
      <c r="I70" s="296"/>
      <c r="J70" s="182"/>
      <c r="K70" s="182"/>
      <c r="L70" s="183"/>
      <c r="M70" s="171"/>
      <c r="N70" s="95"/>
      <c r="O70" s="95"/>
      <c r="P70" s="95"/>
      <c r="Q70" s="174"/>
      <c r="R70" s="116"/>
      <c r="S70" s="116"/>
      <c r="T70" s="116"/>
      <c r="U70" s="116"/>
      <c r="V70" s="68"/>
      <c r="W70" s="68"/>
      <c r="X70" s="68"/>
      <c r="Y70" s="68"/>
      <c r="Z70" s="68"/>
      <c r="AA70" s="68"/>
    </row>
    <row r="71" spans="1:27" ht="13.5" customHeight="1">
      <c r="A71" s="59"/>
      <c r="B71" s="59"/>
      <c r="C71" s="65"/>
      <c r="D71" s="159" t="s">
        <v>94</v>
      </c>
      <c r="E71" s="294" t="s">
        <v>100</v>
      </c>
      <c r="F71" s="294"/>
      <c r="G71" s="111" t="s">
        <v>101</v>
      </c>
      <c r="H71" s="295">
        <f>H41</f>
        <v>0</v>
      </c>
      <c r="I71" s="296"/>
      <c r="J71" s="182"/>
      <c r="K71" s="182"/>
      <c r="L71" s="183"/>
      <c r="M71" s="171"/>
      <c r="N71" s="95"/>
      <c r="O71" s="95"/>
      <c r="P71" s="95"/>
      <c r="Q71" s="174"/>
      <c r="R71" s="116"/>
      <c r="S71" s="116"/>
      <c r="T71" s="116"/>
      <c r="U71" s="116"/>
      <c r="V71" s="68"/>
      <c r="W71" s="68"/>
      <c r="X71" s="68"/>
      <c r="Y71" s="68"/>
      <c r="Z71" s="68"/>
      <c r="AA71" s="68"/>
    </row>
    <row r="72" spans="1:27" ht="13.5" customHeight="1">
      <c r="A72" s="59"/>
      <c r="B72" s="59"/>
      <c r="C72" s="65"/>
      <c r="D72" s="184"/>
      <c r="E72" s="294"/>
      <c r="F72" s="294"/>
      <c r="G72" s="111"/>
      <c r="H72" s="262"/>
      <c r="I72" s="263"/>
      <c r="J72" s="182"/>
      <c r="K72" s="182"/>
      <c r="L72" s="183"/>
      <c r="M72" s="171"/>
      <c r="N72" s="95"/>
      <c r="O72" s="95"/>
      <c r="P72" s="95"/>
      <c r="Q72" s="174"/>
      <c r="R72" s="116"/>
      <c r="S72" s="116"/>
      <c r="T72" s="116"/>
      <c r="U72" s="116"/>
      <c r="V72" s="68"/>
      <c r="W72" s="68"/>
      <c r="X72" s="68"/>
      <c r="Y72" s="68"/>
      <c r="Z72" s="68"/>
      <c r="AA72" s="68"/>
    </row>
    <row r="73" spans="1:27" ht="13.5" customHeight="1">
      <c r="A73" s="59"/>
      <c r="B73" s="59"/>
      <c r="C73" s="65"/>
      <c r="D73" s="159" t="s">
        <v>118</v>
      </c>
      <c r="E73" s="294" t="s">
        <v>119</v>
      </c>
      <c r="F73" s="294"/>
      <c r="G73" s="111" t="s">
        <v>89</v>
      </c>
      <c r="H73" s="260">
        <f>H62*H63</f>
        <v>12</v>
      </c>
      <c r="I73" s="261"/>
      <c r="J73" s="182"/>
      <c r="K73" s="182"/>
      <c r="L73" s="183"/>
      <c r="M73" s="171"/>
      <c r="N73" s="95"/>
      <c r="O73" s="95"/>
      <c r="P73" s="95"/>
      <c r="Q73" s="174"/>
      <c r="R73" s="116"/>
      <c r="S73" s="116"/>
      <c r="T73" s="116"/>
      <c r="U73" s="116"/>
      <c r="V73" s="68"/>
      <c r="W73" s="68"/>
      <c r="X73" s="68"/>
      <c r="Y73" s="68"/>
      <c r="Z73" s="68"/>
      <c r="AA73" s="68"/>
    </row>
    <row r="74" spans="1:27" ht="13.5" customHeight="1">
      <c r="A74" s="59"/>
      <c r="B74" s="59"/>
      <c r="C74" s="65"/>
      <c r="D74" s="159" t="s">
        <v>122</v>
      </c>
      <c r="E74" s="294" t="s">
        <v>120</v>
      </c>
      <c r="F74" s="294"/>
      <c r="G74" s="111" t="s">
        <v>89</v>
      </c>
      <c r="H74" s="260">
        <f>H73-H75</f>
        <v>0</v>
      </c>
      <c r="I74" s="261"/>
      <c r="J74" s="182"/>
      <c r="K74" s="182"/>
      <c r="L74" s="183"/>
      <c r="M74" s="171"/>
      <c r="N74" s="95"/>
      <c r="O74" s="95"/>
      <c r="P74" s="95"/>
      <c r="Q74" s="174"/>
      <c r="R74" s="116"/>
      <c r="S74" s="116"/>
      <c r="T74" s="116"/>
      <c r="U74" s="116"/>
      <c r="V74" s="68"/>
      <c r="W74" s="68"/>
      <c r="X74" s="68"/>
      <c r="Y74" s="68"/>
      <c r="Z74" s="68"/>
      <c r="AA74" s="68"/>
    </row>
    <row r="75" spans="1:27" ht="13.5" customHeight="1">
      <c r="A75" s="59"/>
      <c r="B75" s="59"/>
      <c r="C75" s="65"/>
      <c r="D75" s="159" t="s">
        <v>123</v>
      </c>
      <c r="E75" s="294" t="s">
        <v>121</v>
      </c>
      <c r="F75" s="294"/>
      <c r="G75" s="111" t="s">
        <v>89</v>
      </c>
      <c r="H75" s="260">
        <f>(H62-H71*2)*(H63-H71*2)</f>
        <v>12</v>
      </c>
      <c r="I75" s="261"/>
      <c r="J75" s="182"/>
      <c r="K75" s="182"/>
      <c r="L75" s="183"/>
      <c r="M75" s="171"/>
      <c r="N75" s="95"/>
      <c r="O75" s="95"/>
      <c r="P75" s="95"/>
      <c r="Q75" s="174"/>
      <c r="R75" s="116"/>
      <c r="S75" s="116"/>
      <c r="T75" s="116"/>
      <c r="U75" s="116"/>
      <c r="V75" s="68"/>
      <c r="W75" s="68"/>
      <c r="X75" s="68"/>
      <c r="Y75" s="68"/>
      <c r="Z75" s="68"/>
      <c r="AA75" s="68"/>
    </row>
    <row r="76" spans="1:27" ht="13.5" customHeight="1">
      <c r="A76" s="59"/>
      <c r="B76" s="59"/>
      <c r="C76" s="65"/>
      <c r="D76" s="159"/>
      <c r="E76" s="109"/>
      <c r="F76" s="110"/>
      <c r="G76" s="111"/>
      <c r="H76" s="260"/>
      <c r="I76" s="261"/>
      <c r="J76" s="182"/>
      <c r="K76" s="182"/>
      <c r="L76" s="183"/>
      <c r="M76" s="171"/>
      <c r="N76" s="95"/>
      <c r="O76" s="95"/>
      <c r="P76" s="95"/>
      <c r="Q76" s="174"/>
      <c r="R76" s="116"/>
      <c r="S76" s="116"/>
      <c r="T76" s="116"/>
      <c r="U76" s="116"/>
      <c r="V76" s="68"/>
      <c r="W76" s="68"/>
      <c r="X76" s="68"/>
      <c r="Y76" s="68"/>
      <c r="Z76" s="68"/>
      <c r="AA76" s="68"/>
    </row>
    <row r="77" spans="1:27" ht="13.5" customHeight="1">
      <c r="A77" s="59"/>
      <c r="B77" s="59"/>
      <c r="C77" s="65"/>
      <c r="D77" s="159" t="s">
        <v>124</v>
      </c>
      <c r="E77" s="294" t="s">
        <v>125</v>
      </c>
      <c r="F77" s="294"/>
      <c r="G77" s="111" t="s">
        <v>126</v>
      </c>
      <c r="H77" s="260">
        <f>H73*H70</f>
        <v>2.4000000000000004</v>
      </c>
      <c r="I77" s="261"/>
      <c r="J77" s="182"/>
      <c r="K77" s="182"/>
      <c r="L77" s="183"/>
      <c r="M77" s="171"/>
      <c r="N77" s="95"/>
      <c r="O77" s="95"/>
      <c r="P77" s="95"/>
      <c r="Q77" s="174"/>
      <c r="R77" s="116"/>
      <c r="S77" s="116"/>
      <c r="T77" s="116"/>
      <c r="U77" s="116"/>
      <c r="V77" s="68"/>
      <c r="W77" s="68"/>
      <c r="X77" s="68"/>
      <c r="Y77" s="68"/>
      <c r="Z77" s="68"/>
      <c r="AA77" s="68"/>
    </row>
    <row r="78" spans="1:27" ht="13.5" customHeight="1">
      <c r="A78" s="59"/>
      <c r="B78" s="59"/>
      <c r="C78" s="65"/>
      <c r="D78" s="159" t="s">
        <v>127</v>
      </c>
      <c r="E78" s="294" t="s">
        <v>102</v>
      </c>
      <c r="F78" s="294"/>
      <c r="G78" s="111" t="s">
        <v>128</v>
      </c>
      <c r="H78" s="260">
        <f>H74*(H64-H70)</f>
        <v>0</v>
      </c>
      <c r="I78" s="261"/>
      <c r="J78" s="182"/>
      <c r="K78" s="182"/>
      <c r="L78" s="183"/>
      <c r="M78" s="171"/>
      <c r="N78" s="95"/>
      <c r="O78" s="95"/>
      <c r="P78" s="95"/>
      <c r="Q78" s="174"/>
      <c r="R78" s="116"/>
      <c r="S78" s="116"/>
      <c r="T78" s="116"/>
      <c r="U78" s="116"/>
      <c r="V78" s="68"/>
      <c r="W78" s="68"/>
      <c r="X78" s="68"/>
      <c r="Y78" s="68"/>
      <c r="Z78" s="68"/>
      <c r="AA78" s="68"/>
    </row>
    <row r="79" spans="1:27" ht="13.5" customHeight="1">
      <c r="A79" s="59"/>
      <c r="B79" s="59"/>
      <c r="C79" s="65"/>
      <c r="D79" s="159" t="s">
        <v>129</v>
      </c>
      <c r="E79" s="294" t="s">
        <v>103</v>
      </c>
      <c r="F79" s="294"/>
      <c r="G79" s="111" t="s">
        <v>130</v>
      </c>
      <c r="H79" s="260">
        <f>H75*(H64-H70)</f>
        <v>4.8</v>
      </c>
      <c r="I79" s="261"/>
      <c r="J79" s="182"/>
      <c r="K79" s="182"/>
      <c r="L79" s="183"/>
      <c r="M79" s="171"/>
      <c r="N79" s="95"/>
      <c r="O79" s="95"/>
      <c r="P79" s="95"/>
      <c r="Q79" s="174"/>
      <c r="R79" s="116"/>
      <c r="S79" s="116"/>
      <c r="T79" s="116"/>
      <c r="U79" s="116"/>
      <c r="V79" s="68"/>
      <c r="W79" s="68"/>
      <c r="X79" s="68"/>
      <c r="Y79" s="68"/>
      <c r="Z79" s="68"/>
      <c r="AA79" s="68"/>
    </row>
    <row r="80" spans="1:27" ht="13.5" customHeight="1">
      <c r="A80" s="59"/>
      <c r="B80" s="59"/>
      <c r="C80" s="65"/>
      <c r="D80" s="159"/>
      <c r="E80" s="109"/>
      <c r="F80" s="110"/>
      <c r="G80" s="111"/>
      <c r="H80" s="260"/>
      <c r="I80" s="261"/>
      <c r="J80" s="182"/>
      <c r="K80" s="182"/>
      <c r="L80" s="183"/>
      <c r="M80" s="171"/>
      <c r="N80" s="95"/>
      <c r="O80" s="95"/>
      <c r="P80" s="95"/>
      <c r="Q80" s="174"/>
      <c r="R80" s="116"/>
      <c r="S80" s="116"/>
      <c r="T80" s="116"/>
      <c r="U80" s="116"/>
      <c r="V80" s="68"/>
      <c r="W80" s="68"/>
      <c r="X80" s="68"/>
      <c r="Y80" s="68"/>
      <c r="Z80" s="68"/>
      <c r="AA80" s="68"/>
    </row>
    <row r="81" spans="1:27" ht="13.5" customHeight="1">
      <c r="A81" s="59"/>
      <c r="B81" s="59"/>
      <c r="C81" s="65"/>
      <c r="D81" s="159" t="s">
        <v>105</v>
      </c>
      <c r="E81" s="258" t="s">
        <v>133</v>
      </c>
      <c r="F81" s="259"/>
      <c r="G81" s="111" t="s">
        <v>13</v>
      </c>
      <c r="H81" s="278">
        <f>H51</f>
        <v>40</v>
      </c>
      <c r="I81" s="279"/>
      <c r="J81" s="186"/>
      <c r="K81" s="179"/>
      <c r="L81" s="180"/>
      <c r="M81" s="171"/>
      <c r="N81" s="95"/>
      <c r="O81" s="95"/>
      <c r="P81" s="95"/>
      <c r="Q81" s="174"/>
      <c r="R81" s="116"/>
      <c r="S81" s="116"/>
      <c r="T81" s="116"/>
      <c r="U81" s="116"/>
      <c r="V81" s="68"/>
      <c r="W81" s="68"/>
      <c r="X81" s="68"/>
      <c r="Y81" s="68"/>
      <c r="Z81" s="68"/>
      <c r="AA81" s="68"/>
    </row>
    <row r="82" spans="1:27" ht="13.5" customHeight="1">
      <c r="A82" s="59"/>
      <c r="B82" s="59"/>
      <c r="C82" s="65"/>
      <c r="D82" s="159" t="s">
        <v>104</v>
      </c>
      <c r="E82" s="258" t="s">
        <v>134</v>
      </c>
      <c r="F82" s="259"/>
      <c r="G82" s="111" t="s">
        <v>13</v>
      </c>
      <c r="H82" s="278">
        <f>H52</f>
        <v>95</v>
      </c>
      <c r="I82" s="279"/>
      <c r="J82" s="182"/>
      <c r="K82" s="182"/>
      <c r="L82" s="183"/>
      <c r="M82" s="171"/>
      <c r="N82" s="95"/>
      <c r="O82" s="95"/>
      <c r="P82" s="95"/>
      <c r="Q82" s="174"/>
      <c r="R82" s="116"/>
      <c r="S82" s="116"/>
      <c r="T82" s="116"/>
      <c r="U82" s="116"/>
      <c r="V82" s="68"/>
      <c r="W82" s="68"/>
      <c r="X82" s="68"/>
      <c r="Y82" s="68"/>
      <c r="Z82" s="68"/>
      <c r="AA82" s="68"/>
    </row>
    <row r="83" spans="1:27" ht="13.5" customHeight="1">
      <c r="A83" s="59"/>
      <c r="B83" s="59"/>
      <c r="C83" s="65"/>
      <c r="D83" s="159"/>
      <c r="E83" s="109"/>
      <c r="F83" s="110"/>
      <c r="G83" s="111"/>
      <c r="H83" s="185"/>
      <c r="I83" s="186"/>
      <c r="J83" s="186"/>
      <c r="K83" s="179"/>
      <c r="L83" s="180"/>
      <c r="M83" s="171"/>
      <c r="N83" s="95"/>
      <c r="O83" s="95"/>
      <c r="P83" s="95"/>
      <c r="Q83" s="174"/>
      <c r="R83" s="116"/>
      <c r="S83" s="116"/>
      <c r="T83" s="116"/>
      <c r="U83" s="116"/>
      <c r="V83" s="68"/>
      <c r="W83" s="68"/>
      <c r="X83" s="68"/>
      <c r="Y83" s="68"/>
      <c r="Z83" s="68"/>
      <c r="AA83" s="68"/>
    </row>
    <row r="84" spans="1:27" ht="13.5" customHeight="1">
      <c r="A84" s="59"/>
      <c r="B84" s="59"/>
      <c r="C84" s="65"/>
      <c r="D84" s="159" t="s">
        <v>135</v>
      </c>
      <c r="E84" s="258" t="s">
        <v>140</v>
      </c>
      <c r="F84" s="259"/>
      <c r="G84" s="111" t="s">
        <v>93</v>
      </c>
      <c r="H84" s="295">
        <f>ROUNDDOWN(H66*(H77*H81/100),3)</f>
        <v>0.96</v>
      </c>
      <c r="I84" s="296"/>
      <c r="J84" s="179"/>
      <c r="K84" s="179"/>
      <c r="L84" s="180"/>
      <c r="M84" s="171"/>
      <c r="N84" s="95"/>
      <c r="O84" s="95"/>
      <c r="P84" s="95"/>
      <c r="Q84" s="174"/>
      <c r="R84" s="116"/>
      <c r="S84" s="116"/>
      <c r="T84" s="116"/>
      <c r="U84" s="116"/>
      <c r="V84" s="68"/>
      <c r="W84" s="68"/>
      <c r="X84" s="68"/>
      <c r="Y84" s="68"/>
      <c r="Z84" s="68"/>
      <c r="AA84" s="68"/>
    </row>
    <row r="85" spans="1:27" ht="13.5" customHeight="1">
      <c r="A85" s="59"/>
      <c r="B85" s="59"/>
      <c r="C85" s="65"/>
      <c r="D85" s="159" t="s">
        <v>136</v>
      </c>
      <c r="E85" s="258" t="s">
        <v>141</v>
      </c>
      <c r="F85" s="259"/>
      <c r="G85" s="111" t="s">
        <v>93</v>
      </c>
      <c r="H85" s="295">
        <f>ROUNDDOWN(H66*(H78*H81/100),3)</f>
        <v>0</v>
      </c>
      <c r="I85" s="296"/>
      <c r="J85" s="175"/>
      <c r="K85" s="175"/>
      <c r="L85" s="176"/>
      <c r="M85" s="171"/>
      <c r="N85" s="95"/>
      <c r="O85" s="95"/>
      <c r="P85" s="95"/>
      <c r="Q85" s="174"/>
      <c r="R85" s="116"/>
      <c r="S85" s="116"/>
      <c r="T85" s="116"/>
      <c r="U85" s="116"/>
      <c r="V85" s="68"/>
      <c r="W85" s="68"/>
      <c r="X85" s="68"/>
      <c r="Y85" s="68"/>
      <c r="Z85" s="68"/>
      <c r="AA85" s="68"/>
    </row>
    <row r="86" spans="1:27" ht="13.5" customHeight="1" thickBot="1">
      <c r="A86" s="59"/>
      <c r="B86" s="59"/>
      <c r="C86" s="65"/>
      <c r="D86" s="159" t="s">
        <v>137</v>
      </c>
      <c r="E86" s="258" t="s">
        <v>142</v>
      </c>
      <c r="F86" s="259"/>
      <c r="G86" s="111" t="s">
        <v>93</v>
      </c>
      <c r="H86" s="297">
        <f>ROUNDDOWN(H66*(H79*H82/100),3)</f>
        <v>4.56</v>
      </c>
      <c r="I86" s="298"/>
      <c r="J86" s="179"/>
      <c r="K86" s="179"/>
      <c r="L86" s="180"/>
      <c r="M86" s="171"/>
      <c r="N86" s="95"/>
      <c r="O86" s="95"/>
      <c r="P86" s="95"/>
      <c r="Q86" s="174"/>
      <c r="R86" s="116"/>
      <c r="S86" s="116"/>
      <c r="T86" s="116"/>
      <c r="U86" s="116"/>
      <c r="V86" s="68"/>
      <c r="W86" s="68"/>
      <c r="X86" s="68"/>
      <c r="Y86" s="68"/>
      <c r="Z86" s="68"/>
      <c r="AA86" s="68"/>
    </row>
    <row r="87" spans="1:27" ht="28.5" customHeight="1" thickBot="1">
      <c r="A87" s="59"/>
      <c r="B87" s="59"/>
      <c r="C87" s="65"/>
      <c r="D87" s="187" t="s">
        <v>156</v>
      </c>
      <c r="E87" s="292" t="s">
        <v>117</v>
      </c>
      <c r="F87" s="275"/>
      <c r="G87" s="188" t="s">
        <v>93</v>
      </c>
      <c r="H87" s="276">
        <f>SUM(H84:I86)</f>
        <v>5.52</v>
      </c>
      <c r="I87" s="277"/>
      <c r="J87" s="178"/>
      <c r="K87" s="175"/>
      <c r="L87" s="176"/>
      <c r="M87" s="171"/>
      <c r="N87" s="95"/>
      <c r="O87" s="95"/>
      <c r="P87" s="95"/>
      <c r="Q87" s="174"/>
      <c r="R87" s="116"/>
      <c r="S87" s="116"/>
      <c r="T87" s="116"/>
      <c r="U87" s="116"/>
      <c r="V87" s="68"/>
      <c r="W87" s="68"/>
      <c r="X87" s="68"/>
      <c r="Y87" s="68"/>
      <c r="Z87" s="68"/>
      <c r="AA87" s="68"/>
    </row>
    <row r="88" spans="1:27" ht="13.5" customHeight="1">
      <c r="A88" s="59"/>
      <c r="B88" s="59"/>
      <c r="C88" s="65"/>
      <c r="D88" s="169"/>
      <c r="E88" s="170"/>
      <c r="F88" s="170"/>
      <c r="G88" s="170"/>
      <c r="H88" s="73"/>
      <c r="I88" s="73"/>
      <c r="J88" s="73"/>
      <c r="K88" s="73"/>
      <c r="L88" s="73"/>
      <c r="M88" s="171"/>
      <c r="N88" s="95"/>
      <c r="O88" s="95"/>
      <c r="P88" s="95"/>
      <c r="Q88" s="174"/>
      <c r="R88" s="116"/>
      <c r="S88" s="116"/>
      <c r="T88" s="116"/>
      <c r="U88" s="116"/>
      <c r="V88" s="68"/>
      <c r="W88" s="68"/>
      <c r="X88" s="68"/>
      <c r="Y88" s="68"/>
      <c r="Z88" s="68"/>
      <c r="AA88" s="68"/>
    </row>
    <row r="89" spans="1:27" ht="13.5" customHeight="1" thickBot="1">
      <c r="A89" s="59"/>
      <c r="B89" s="59"/>
      <c r="C89" s="65"/>
      <c r="D89" s="72"/>
      <c r="E89" s="60"/>
      <c r="F89" s="60"/>
      <c r="G89" s="60"/>
      <c r="H89" s="189"/>
      <c r="I89" s="189"/>
      <c r="J89" s="65"/>
      <c r="K89" s="60"/>
      <c r="L89" s="61"/>
      <c r="Q89" s="60"/>
      <c r="R89" s="116"/>
      <c r="S89" s="116"/>
      <c r="T89" s="116"/>
      <c r="U89" s="116"/>
      <c r="V89" s="68"/>
      <c r="W89" s="68"/>
      <c r="X89" s="68"/>
      <c r="Y89" s="68"/>
      <c r="Z89" s="68"/>
      <c r="AA89" s="68"/>
    </row>
    <row r="90" spans="1:27" ht="17.25" customHeight="1" thickTop="1">
      <c r="A90" s="59"/>
      <c r="B90" s="190" t="s">
        <v>206</v>
      </c>
      <c r="C90" s="191"/>
      <c r="D90" s="192"/>
      <c r="E90" s="193"/>
      <c r="F90" s="193"/>
      <c r="G90" s="193"/>
      <c r="H90" s="194"/>
      <c r="I90" s="194"/>
      <c r="J90" s="194"/>
      <c r="K90" s="194"/>
      <c r="L90" s="194"/>
      <c r="M90" s="191"/>
      <c r="N90" s="191"/>
      <c r="O90" s="191"/>
      <c r="P90" s="195"/>
      <c r="Q90" s="60"/>
      <c r="R90" s="116"/>
      <c r="S90" s="116"/>
      <c r="T90" s="116"/>
      <c r="U90" s="116"/>
      <c r="V90" s="68"/>
      <c r="W90" s="68"/>
      <c r="X90" s="68"/>
      <c r="Y90" s="68"/>
      <c r="Z90" s="68"/>
      <c r="AA90" s="68"/>
    </row>
    <row r="91" spans="1:27" ht="17.25" customHeight="1">
      <c r="A91" s="59"/>
      <c r="B91" s="196"/>
      <c r="C91" s="197"/>
      <c r="D91" s="198" t="s">
        <v>202</v>
      </c>
      <c r="E91" s="387" t="s">
        <v>220</v>
      </c>
      <c r="F91" s="388"/>
      <c r="G91" s="201" t="s">
        <v>221</v>
      </c>
      <c r="H91" s="289">
        <f>H34</f>
        <v>0.5481726990692863</v>
      </c>
      <c r="I91" s="389"/>
      <c r="J91" s="291"/>
      <c r="K91" s="202" t="s">
        <v>213</v>
      </c>
      <c r="L91" s="203"/>
      <c r="M91" s="204"/>
      <c r="N91" s="205">
        <f>H58</f>
        <v>4.545</v>
      </c>
      <c r="O91" s="204" t="s">
        <v>222</v>
      </c>
      <c r="P91" s="206" t="s">
        <v>249</v>
      </c>
      <c r="Q91" s="207"/>
      <c r="R91" s="68"/>
      <c r="S91" s="68"/>
      <c r="T91" s="92"/>
      <c r="U91" s="116"/>
      <c r="V91" s="116"/>
      <c r="W91" s="116"/>
      <c r="X91" s="116"/>
      <c r="Y91" s="68"/>
      <c r="Z91" s="68"/>
      <c r="AA91" s="68"/>
    </row>
    <row r="92" spans="1:27" ht="17.25" customHeight="1">
      <c r="A92" s="59"/>
      <c r="B92" s="196"/>
      <c r="C92" s="197"/>
      <c r="D92" s="198"/>
      <c r="E92" s="199"/>
      <c r="F92" s="200"/>
      <c r="G92" s="201"/>
      <c r="H92" s="208"/>
      <c r="I92" s="209"/>
      <c r="J92" s="208"/>
      <c r="K92" s="202"/>
      <c r="L92" s="203"/>
      <c r="M92" s="204"/>
      <c r="N92" s="210"/>
      <c r="O92" s="204"/>
      <c r="P92" s="211" t="s">
        <v>247</v>
      </c>
      <c r="Q92" s="207"/>
      <c r="R92" s="68"/>
      <c r="S92" s="68"/>
      <c r="T92" s="92"/>
      <c r="U92" s="116"/>
      <c r="V92" s="116"/>
      <c r="W92" s="116"/>
      <c r="X92" s="116"/>
      <c r="Y92" s="68"/>
      <c r="Z92" s="68"/>
      <c r="AA92" s="68"/>
    </row>
    <row r="93" spans="1:27" ht="17.25" customHeight="1">
      <c r="A93" s="212"/>
      <c r="B93" s="196"/>
      <c r="C93" s="204"/>
      <c r="D93" s="213"/>
      <c r="E93" s="388"/>
      <c r="F93" s="388"/>
      <c r="G93" s="201"/>
      <c r="H93" s="214"/>
      <c r="I93" s="200"/>
      <c r="J93" s="214"/>
      <c r="K93" s="202"/>
      <c r="L93" s="203"/>
      <c r="M93" s="204"/>
      <c r="N93" s="210"/>
      <c r="O93" s="204"/>
      <c r="P93" s="211">
        <f>H32-H41*2</f>
        <v>3</v>
      </c>
      <c r="Q93" s="207"/>
      <c r="R93" s="68"/>
      <c r="S93" s="68"/>
      <c r="T93" s="92"/>
      <c r="U93" s="116"/>
      <c r="V93" s="116"/>
      <c r="W93" s="116"/>
      <c r="X93" s="116"/>
      <c r="Y93" s="68"/>
      <c r="Z93" s="68"/>
      <c r="AA93" s="68"/>
    </row>
    <row r="94" spans="1:27" ht="17.25" customHeight="1">
      <c r="A94" s="212"/>
      <c r="B94" s="215"/>
      <c r="C94" s="197"/>
      <c r="D94" s="198" t="s">
        <v>3</v>
      </c>
      <c r="E94" s="335" t="s">
        <v>223</v>
      </c>
      <c r="F94" s="335"/>
      <c r="G94" s="201" t="s">
        <v>224</v>
      </c>
      <c r="H94" s="390">
        <f>H38</f>
        <v>0.00015</v>
      </c>
      <c r="I94" s="391"/>
      <c r="J94" s="392"/>
      <c r="K94" s="202" t="s">
        <v>225</v>
      </c>
      <c r="L94" s="203"/>
      <c r="M94" s="204"/>
      <c r="N94" s="210"/>
      <c r="O94" s="204"/>
      <c r="P94" s="216" t="s">
        <v>248</v>
      </c>
      <c r="Q94" s="174"/>
      <c r="R94" s="68"/>
      <c r="S94" s="68"/>
      <c r="T94" s="92"/>
      <c r="U94" s="116"/>
      <c r="V94" s="116"/>
      <c r="W94" s="116"/>
      <c r="X94" s="116"/>
      <c r="Y94" s="68"/>
      <c r="Z94" s="68"/>
      <c r="AA94" s="68"/>
    </row>
    <row r="95" spans="1:27" ht="17.25" customHeight="1">
      <c r="A95" s="212"/>
      <c r="B95" s="215"/>
      <c r="D95" s="284" t="s">
        <v>155</v>
      </c>
      <c r="E95" s="335" t="s">
        <v>226</v>
      </c>
      <c r="F95" s="335"/>
      <c r="G95" s="201" t="s">
        <v>227</v>
      </c>
      <c r="H95" s="289">
        <f>'参考；（データ計算（一定量差し引き））'!I151</f>
        <v>4.780800000000001</v>
      </c>
      <c r="I95" s="290"/>
      <c r="J95" s="291"/>
      <c r="K95" s="202" t="s">
        <v>228</v>
      </c>
      <c r="L95" s="217" t="s">
        <v>174</v>
      </c>
      <c r="M95" s="218"/>
      <c r="N95" s="204" t="s">
        <v>229</v>
      </c>
      <c r="O95" s="204"/>
      <c r="P95" s="211">
        <f>H63-H71*2</f>
        <v>4</v>
      </c>
      <c r="Q95" s="174"/>
      <c r="R95" s="68"/>
      <c r="S95" s="68"/>
      <c r="T95" s="92"/>
      <c r="U95" s="116"/>
      <c r="V95" s="116"/>
      <c r="W95" s="116"/>
      <c r="X95" s="116"/>
      <c r="Y95" s="68"/>
      <c r="Z95" s="68"/>
      <c r="AA95" s="68"/>
    </row>
    <row r="96" spans="1:27" ht="18" customHeight="1">
      <c r="A96" s="212"/>
      <c r="B96" s="215"/>
      <c r="C96" s="198"/>
      <c r="D96" s="284"/>
      <c r="E96" s="201"/>
      <c r="F96" s="201"/>
      <c r="G96" s="201"/>
      <c r="H96" s="208"/>
      <c r="I96" s="208"/>
      <c r="J96" s="208"/>
      <c r="K96" s="202"/>
      <c r="L96" s="202"/>
      <c r="M96" s="204"/>
      <c r="N96" s="204"/>
      <c r="O96" s="204"/>
      <c r="P96" s="219"/>
      <c r="Q96" s="174"/>
      <c r="R96" s="68"/>
      <c r="S96" s="68"/>
      <c r="T96" s="92"/>
      <c r="U96" s="116"/>
      <c r="V96" s="116"/>
      <c r="W96" s="116"/>
      <c r="X96" s="116"/>
      <c r="Y96" s="68"/>
      <c r="Z96" s="68"/>
      <c r="AA96" s="68"/>
    </row>
    <row r="97" spans="1:27" ht="18" customHeight="1">
      <c r="A97" s="212"/>
      <c r="B97" s="215"/>
      <c r="C97" s="198"/>
      <c r="D97" s="220" t="s">
        <v>203</v>
      </c>
      <c r="E97" s="201"/>
      <c r="F97" s="201" t="s">
        <v>230</v>
      </c>
      <c r="G97" s="201" t="s">
        <v>231</v>
      </c>
      <c r="H97" s="289">
        <f>H64</f>
        <v>0.6</v>
      </c>
      <c r="I97" s="290"/>
      <c r="J97" s="291"/>
      <c r="K97" s="202" t="s">
        <v>232</v>
      </c>
      <c r="L97" s="202" t="s">
        <v>233</v>
      </c>
      <c r="M97" s="204"/>
      <c r="N97" s="204"/>
      <c r="O97" s="204"/>
      <c r="P97" s="219"/>
      <c r="Q97" s="174"/>
      <c r="R97" s="68"/>
      <c r="S97" s="68"/>
      <c r="T97" s="92"/>
      <c r="U97" s="116"/>
      <c r="V97" s="116"/>
      <c r="W97" s="116"/>
      <c r="X97" s="116"/>
      <c r="Y97" s="68"/>
      <c r="Z97" s="68"/>
      <c r="AA97" s="68"/>
    </row>
    <row r="98" spans="1:27" ht="18" customHeight="1">
      <c r="A98" s="212"/>
      <c r="B98" s="215"/>
      <c r="C98" s="198"/>
      <c r="D98" s="221" t="s">
        <v>201</v>
      </c>
      <c r="E98" s="201"/>
      <c r="F98" s="201" t="s">
        <v>234</v>
      </c>
      <c r="G98" s="201" t="s">
        <v>235</v>
      </c>
      <c r="H98" s="289">
        <f>H97-H70</f>
        <v>0.39999999999999997</v>
      </c>
      <c r="I98" s="290"/>
      <c r="J98" s="291"/>
      <c r="K98" s="202" t="s">
        <v>236</v>
      </c>
      <c r="L98" s="202"/>
      <c r="M98" s="204"/>
      <c r="N98" s="285" t="s">
        <v>205</v>
      </c>
      <c r="O98" s="287" t="str">
        <f>IF(AND(H97&gt;=H91,H99&gt;=H95),"ＯＫ","ＮＧ")</f>
        <v>ＯＫ</v>
      </c>
      <c r="P98" s="219"/>
      <c r="Q98" s="174"/>
      <c r="R98" s="68"/>
      <c r="S98" s="68"/>
      <c r="T98" s="92"/>
      <c r="U98" s="116"/>
      <c r="V98" s="116"/>
      <c r="W98" s="116"/>
      <c r="X98" s="116"/>
      <c r="Y98" s="68"/>
      <c r="Z98" s="68"/>
      <c r="AA98" s="68"/>
    </row>
    <row r="99" spans="1:27" ht="18" customHeight="1">
      <c r="A99" s="212"/>
      <c r="B99" s="215"/>
      <c r="C99" s="198"/>
      <c r="D99" s="221" t="s">
        <v>204</v>
      </c>
      <c r="E99" s="201"/>
      <c r="F99" s="201" t="s">
        <v>237</v>
      </c>
      <c r="G99" s="201" t="s">
        <v>238</v>
      </c>
      <c r="H99" s="289">
        <f>H87</f>
        <v>5.52</v>
      </c>
      <c r="I99" s="290"/>
      <c r="J99" s="291"/>
      <c r="K99" s="202" t="s">
        <v>239</v>
      </c>
      <c r="L99" s="202" t="s">
        <v>243</v>
      </c>
      <c r="M99" s="204"/>
      <c r="N99" s="286"/>
      <c r="O99" s="288"/>
      <c r="P99" s="219"/>
      <c r="Q99" s="174"/>
      <c r="R99" s="68"/>
      <c r="S99" s="68"/>
      <c r="T99" s="92"/>
      <c r="U99" s="116"/>
      <c r="V99" s="116"/>
      <c r="W99" s="116"/>
      <c r="X99" s="116"/>
      <c r="Y99" s="68"/>
      <c r="Z99" s="68"/>
      <c r="AA99" s="68"/>
    </row>
    <row r="100" spans="1:27" ht="18" customHeight="1">
      <c r="A100" s="212"/>
      <c r="B100" s="215"/>
      <c r="C100" s="198"/>
      <c r="D100" s="220" t="s">
        <v>242</v>
      </c>
      <c r="E100" s="201"/>
      <c r="F100" s="201" t="s">
        <v>240</v>
      </c>
      <c r="G100" s="201" t="s">
        <v>238</v>
      </c>
      <c r="H100" s="289">
        <f>H105-H70</f>
        <v>0.37099999999999994</v>
      </c>
      <c r="I100" s="290"/>
      <c r="J100" s="291"/>
      <c r="K100" s="202" t="s">
        <v>241</v>
      </c>
      <c r="L100" s="202"/>
      <c r="M100" s="204"/>
      <c r="N100" s="204"/>
      <c r="O100" s="204"/>
      <c r="P100" s="219"/>
      <c r="Q100" s="174"/>
      <c r="R100" s="68"/>
      <c r="S100" s="68"/>
      <c r="T100" s="92"/>
      <c r="U100" s="116"/>
      <c r="V100" s="116"/>
      <c r="W100" s="116"/>
      <c r="X100" s="116"/>
      <c r="Y100" s="68"/>
      <c r="Z100" s="68"/>
      <c r="AA100" s="68"/>
    </row>
    <row r="101" spans="1:27" ht="18" customHeight="1" thickBot="1">
      <c r="A101" s="212"/>
      <c r="B101" s="222"/>
      <c r="C101" s="223"/>
      <c r="D101" s="224"/>
      <c r="E101" s="225"/>
      <c r="F101" s="225"/>
      <c r="G101" s="225"/>
      <c r="H101" s="226"/>
      <c r="I101" s="226"/>
      <c r="J101" s="226"/>
      <c r="K101" s="227"/>
      <c r="L101" s="227"/>
      <c r="M101" s="228"/>
      <c r="N101" s="229"/>
      <c r="O101" s="230"/>
      <c r="P101" s="231"/>
      <c r="Q101" s="174"/>
      <c r="R101" s="68"/>
      <c r="S101" s="68"/>
      <c r="T101" s="92"/>
      <c r="U101" s="116"/>
      <c r="V101" s="116"/>
      <c r="W101" s="116"/>
      <c r="X101" s="116"/>
      <c r="Y101" s="68"/>
      <c r="Z101" s="68"/>
      <c r="AA101" s="68"/>
    </row>
    <row r="102" spans="1:27" ht="13.5" customHeight="1" thickTop="1">
      <c r="A102" s="212"/>
      <c r="B102" s="59"/>
      <c r="C102" s="232"/>
      <c r="D102" s="233"/>
      <c r="E102" s="60"/>
      <c r="F102" s="60"/>
      <c r="G102" s="60"/>
      <c r="H102" s="87"/>
      <c r="I102" s="87"/>
      <c r="J102" s="87"/>
      <c r="K102" s="234"/>
      <c r="L102" s="234"/>
      <c r="M102" s="65"/>
      <c r="N102" s="65"/>
      <c r="O102" s="65"/>
      <c r="P102" s="65"/>
      <c r="Q102" s="174"/>
      <c r="R102" s="68"/>
      <c r="S102" s="68"/>
      <c r="T102" s="92"/>
      <c r="U102" s="116"/>
      <c r="V102" s="116"/>
      <c r="W102" s="116"/>
      <c r="X102" s="116"/>
      <c r="Y102" s="68"/>
      <c r="Z102" s="68"/>
      <c r="AA102" s="68"/>
    </row>
    <row r="103" spans="1:27" ht="13.5" customHeight="1">
      <c r="A103" s="235"/>
      <c r="B103" s="100"/>
      <c r="C103" s="236"/>
      <c r="D103" s="237"/>
      <c r="E103" s="116"/>
      <c r="F103" s="116"/>
      <c r="G103" s="116"/>
      <c r="H103" s="238"/>
      <c r="I103" s="238"/>
      <c r="J103" s="238"/>
      <c r="K103" s="239"/>
      <c r="L103" s="239"/>
      <c r="M103" s="240"/>
      <c r="N103" s="240"/>
      <c r="O103" s="240"/>
      <c r="P103" s="240"/>
      <c r="Q103" s="92"/>
      <c r="R103" s="68"/>
      <c r="S103" s="68"/>
      <c r="T103" s="92"/>
      <c r="U103" s="116"/>
      <c r="V103" s="116"/>
      <c r="W103" s="116"/>
      <c r="X103" s="116"/>
      <c r="Y103" s="68"/>
      <c r="Z103" s="68"/>
      <c r="AA103" s="68"/>
    </row>
    <row r="104" spans="1:27" ht="13.5" customHeight="1">
      <c r="A104" s="100"/>
      <c r="B104" s="240"/>
      <c r="C104" s="236"/>
      <c r="D104" s="237"/>
      <c r="E104" s="116"/>
      <c r="F104" s="116"/>
      <c r="G104" s="116"/>
      <c r="H104" s="238"/>
      <c r="I104" s="238"/>
      <c r="J104" s="238"/>
      <c r="K104" s="239"/>
      <c r="L104" s="93"/>
      <c r="M104" s="240"/>
      <c r="N104" s="240"/>
      <c r="O104" s="240"/>
      <c r="P104" s="240"/>
      <c r="Q104" s="69"/>
      <c r="R104" s="93"/>
      <c r="S104" s="93"/>
      <c r="T104" s="93"/>
      <c r="U104" s="93"/>
      <c r="V104" s="68"/>
      <c r="W104" s="68"/>
      <c r="X104" s="68"/>
      <c r="Y104" s="68"/>
      <c r="Z104" s="68"/>
      <c r="AA104" s="68"/>
    </row>
    <row r="105" spans="1:27" ht="13.5" customHeight="1">
      <c r="A105" s="100"/>
      <c r="B105" s="100"/>
      <c r="C105" s="68"/>
      <c r="D105" s="236" t="s">
        <v>212</v>
      </c>
      <c r="E105" s="333" t="s">
        <v>107</v>
      </c>
      <c r="F105" s="333"/>
      <c r="G105" s="116" t="s">
        <v>108</v>
      </c>
      <c r="H105" s="382">
        <f>IF(H95&lt;=$H$54,ROUND(H95/($H$43*$H$51/100),3),$H$40+ROUND((H95-$H$54)/($H$44*$H$51/100+$H$45*$H$52/100),3))</f>
        <v>0.571</v>
      </c>
      <c r="I105" s="383"/>
      <c r="J105" s="384"/>
      <c r="K105" s="241" t="s">
        <v>109</v>
      </c>
      <c r="L105" s="242"/>
      <c r="M105" s="240"/>
      <c r="N105" s="243"/>
      <c r="O105" s="68"/>
      <c r="P105" s="68"/>
      <c r="Q105" s="244"/>
      <c r="R105" s="93"/>
      <c r="S105" s="93"/>
      <c r="T105" s="93"/>
      <c r="U105" s="93"/>
      <c r="V105" s="68"/>
      <c r="W105" s="68"/>
      <c r="X105" s="68"/>
      <c r="Y105" s="68"/>
      <c r="Z105" s="68"/>
      <c r="AA105" s="68"/>
    </row>
    <row r="106" spans="1:27" ht="13.5" customHeight="1">
      <c r="A106" s="100"/>
      <c r="B106" s="100"/>
      <c r="C106" s="100"/>
      <c r="D106" s="92"/>
      <c r="E106" s="333"/>
      <c r="F106" s="333"/>
      <c r="G106" s="116"/>
      <c r="H106" s="379"/>
      <c r="I106" s="379"/>
      <c r="J106" s="93"/>
      <c r="K106" s="93"/>
      <c r="L106" s="240"/>
      <c r="M106" s="240"/>
      <c r="N106" s="243"/>
      <c r="O106" s="68"/>
      <c r="P106" s="68"/>
      <c r="Q106" s="68"/>
      <c r="R106" s="70"/>
      <c r="S106" s="70"/>
      <c r="T106" s="70"/>
      <c r="U106" s="70"/>
      <c r="V106" s="68"/>
      <c r="W106" s="68"/>
      <c r="X106" s="68"/>
      <c r="Y106" s="68"/>
      <c r="Z106" s="68"/>
      <c r="AA106" s="68"/>
    </row>
    <row r="107" spans="1:27" ht="13.5" customHeight="1">
      <c r="A107" s="100"/>
      <c r="B107" s="68"/>
      <c r="C107" s="68"/>
      <c r="D107" s="68"/>
      <c r="E107" s="68"/>
      <c r="F107" s="70"/>
      <c r="G107" s="70"/>
      <c r="H107" s="70"/>
      <c r="I107" s="70"/>
      <c r="J107" s="70"/>
      <c r="K107" s="70"/>
      <c r="L107" s="68"/>
      <c r="M107" s="68"/>
      <c r="N107" s="68"/>
      <c r="O107" s="68"/>
      <c r="P107" s="68"/>
      <c r="Q107" s="68"/>
      <c r="R107" s="70"/>
      <c r="S107" s="70"/>
      <c r="T107" s="70"/>
      <c r="U107" s="70"/>
      <c r="V107" s="68"/>
      <c r="W107" s="68"/>
      <c r="X107" s="68"/>
      <c r="Y107" s="68"/>
      <c r="Z107" s="68"/>
      <c r="AA107" s="68"/>
    </row>
    <row r="108" spans="1:27" ht="13.5" customHeight="1">
      <c r="A108" s="100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245"/>
      <c r="Q108" s="68"/>
      <c r="R108" s="68"/>
      <c r="S108" s="68"/>
      <c r="T108" s="69"/>
      <c r="U108" s="70"/>
      <c r="V108" s="70"/>
      <c r="W108" s="70"/>
      <c r="X108" s="70"/>
      <c r="Y108" s="68"/>
      <c r="Z108" s="68"/>
      <c r="AA108" s="68"/>
    </row>
    <row r="109" spans="1:27" ht="13.5" customHeight="1">
      <c r="A109" s="68"/>
      <c r="B109" s="245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245"/>
      <c r="Q109" s="68"/>
      <c r="R109" s="68"/>
      <c r="S109" s="68"/>
      <c r="T109" s="69"/>
      <c r="U109" s="70"/>
      <c r="V109" s="70"/>
      <c r="W109" s="70"/>
      <c r="X109" s="70"/>
      <c r="Y109" s="68"/>
      <c r="Z109" s="68"/>
      <c r="AA109" s="68"/>
    </row>
    <row r="110" spans="1:27" ht="13.5" customHeight="1">
      <c r="A110" s="68"/>
      <c r="B110" s="68"/>
      <c r="C110" s="68"/>
      <c r="D110" s="68"/>
      <c r="E110" s="68"/>
      <c r="F110" s="70"/>
      <c r="G110" s="70"/>
      <c r="H110" s="70"/>
      <c r="I110" s="70"/>
      <c r="J110" s="70"/>
      <c r="K110" s="70"/>
      <c r="L110" s="70"/>
      <c r="M110" s="68"/>
      <c r="N110" s="68"/>
      <c r="O110" s="68"/>
      <c r="P110" s="68"/>
      <c r="Q110" s="68"/>
      <c r="R110" s="68"/>
      <c r="S110" s="68"/>
      <c r="T110" s="69"/>
      <c r="U110" s="70"/>
      <c r="V110" s="70"/>
      <c r="W110" s="70"/>
      <c r="X110" s="70"/>
      <c r="Y110" s="68"/>
      <c r="Z110" s="68"/>
      <c r="AA110" s="68"/>
    </row>
    <row r="111" spans="1:27" ht="13.5" customHeight="1">
      <c r="A111" s="245"/>
      <c r="B111" s="68"/>
      <c r="C111" s="68"/>
      <c r="D111" s="68"/>
      <c r="E111" s="68"/>
      <c r="F111" s="70"/>
      <c r="G111" s="70"/>
      <c r="H111" s="70"/>
      <c r="I111" s="70"/>
      <c r="J111" s="70"/>
      <c r="K111" s="70"/>
      <c r="L111" s="70"/>
      <c r="M111" s="68"/>
      <c r="N111" s="68"/>
      <c r="O111" s="68"/>
      <c r="P111" s="68"/>
      <c r="Q111" s="68"/>
      <c r="R111" s="68"/>
      <c r="S111" s="68"/>
      <c r="T111" s="69"/>
      <c r="U111" s="70"/>
      <c r="V111" s="70"/>
      <c r="W111" s="70"/>
      <c r="X111" s="70"/>
      <c r="Y111" s="68"/>
      <c r="Z111" s="68"/>
      <c r="AA111" s="68"/>
    </row>
    <row r="112" spans="1:27" ht="13.5" customHeight="1">
      <c r="A112" s="68"/>
      <c r="B112" s="68"/>
      <c r="C112" s="68"/>
      <c r="D112" s="68"/>
      <c r="E112" s="68"/>
      <c r="F112" s="70"/>
      <c r="G112" s="70"/>
      <c r="H112" s="70"/>
      <c r="I112" s="70"/>
      <c r="J112" s="70"/>
      <c r="K112" s="70"/>
      <c r="L112" s="70"/>
      <c r="M112" s="68"/>
      <c r="N112" s="68"/>
      <c r="O112" s="68"/>
      <c r="P112" s="68"/>
      <c r="Q112" s="68"/>
      <c r="R112" s="68"/>
      <c r="S112" s="68"/>
      <c r="T112" s="69"/>
      <c r="U112" s="70"/>
      <c r="V112" s="70"/>
      <c r="W112" s="70"/>
      <c r="X112" s="70"/>
      <c r="Y112" s="68"/>
      <c r="Z112" s="68"/>
      <c r="AA112" s="68"/>
    </row>
    <row r="115" spans="3:15" ht="13.5" customHeight="1">
      <c r="C115" s="246"/>
      <c r="D115" s="246"/>
      <c r="E115" s="247"/>
      <c r="F115" s="247"/>
      <c r="G115" s="248"/>
      <c r="H115" s="248"/>
      <c r="I115" s="248"/>
      <c r="J115" s="247"/>
      <c r="K115" s="247"/>
      <c r="L115" s="246"/>
      <c r="M115" s="246"/>
      <c r="O115" s="246"/>
    </row>
    <row r="116" spans="3:15" ht="13.5" customHeight="1">
      <c r="C116" s="246"/>
      <c r="D116" s="246"/>
      <c r="E116" s="246"/>
      <c r="F116" s="248"/>
      <c r="G116" s="248"/>
      <c r="H116" s="248"/>
      <c r="I116" s="248"/>
      <c r="J116" s="247"/>
      <c r="K116" s="248"/>
      <c r="L116" s="248"/>
      <c r="M116" s="246"/>
      <c r="N116" s="246"/>
      <c r="O116" s="246"/>
    </row>
  </sheetData>
  <sheetProtection/>
  <mergeCells count="207">
    <mergeCell ref="E64:F64"/>
    <mergeCell ref="H64:I64"/>
    <mergeCell ref="H38:L38"/>
    <mergeCell ref="E52:F52"/>
    <mergeCell ref="H63:I63"/>
    <mergeCell ref="E34:F34"/>
    <mergeCell ref="E35:F35"/>
    <mergeCell ref="E37:F37"/>
    <mergeCell ref="E38:F38"/>
    <mergeCell ref="E36:F36"/>
    <mergeCell ref="E65:F65"/>
    <mergeCell ref="H65:I65"/>
    <mergeCell ref="H39:I39"/>
    <mergeCell ref="H43:I43"/>
    <mergeCell ref="H44:I44"/>
    <mergeCell ref="H40:I40"/>
    <mergeCell ref="E62:F62"/>
    <mergeCell ref="H62:I62"/>
    <mergeCell ref="E48:F48"/>
    <mergeCell ref="E49:F49"/>
    <mergeCell ref="H66:I66"/>
    <mergeCell ref="H45:I45"/>
    <mergeCell ref="H58:L58"/>
    <mergeCell ref="H57:I57"/>
    <mergeCell ref="H46:I46"/>
    <mergeCell ref="H47:I47"/>
    <mergeCell ref="H48:I48"/>
    <mergeCell ref="H49:I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H41:I41"/>
    <mergeCell ref="E47:F47"/>
    <mergeCell ref="C22:D22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33:I33"/>
    <mergeCell ref="H21:J21"/>
    <mergeCell ref="H23:J23"/>
    <mergeCell ref="H29:I29"/>
    <mergeCell ref="E21:F21"/>
    <mergeCell ref="E22:F22"/>
    <mergeCell ref="K12:L12"/>
    <mergeCell ref="U29:W29"/>
    <mergeCell ref="T27:Z27"/>
    <mergeCell ref="X29:Z29"/>
    <mergeCell ref="H28:L28"/>
    <mergeCell ref="Q29:Q38"/>
    <mergeCell ref="H34:I34"/>
    <mergeCell ref="H36:I36"/>
    <mergeCell ref="E17:F17"/>
    <mergeCell ref="H20:J20"/>
    <mergeCell ref="K9:L9"/>
    <mergeCell ref="H19:J19"/>
    <mergeCell ref="K10:L10"/>
    <mergeCell ref="E19:F19"/>
    <mergeCell ref="C16:C17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C19:D19"/>
    <mergeCell ref="E10:F10"/>
    <mergeCell ref="E11:F11"/>
    <mergeCell ref="E12:F12"/>
    <mergeCell ref="E13:F13"/>
    <mergeCell ref="E14:F14"/>
    <mergeCell ref="E15:F15"/>
    <mergeCell ref="E16:F16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E72:F72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H11:J11"/>
    <mergeCell ref="U42:V42"/>
    <mergeCell ref="U44:V44"/>
    <mergeCell ref="U43:V43"/>
    <mergeCell ref="W42:Y42"/>
    <mergeCell ref="U49:V49"/>
    <mergeCell ref="U50:V50"/>
    <mergeCell ref="U51:V51"/>
    <mergeCell ref="U45:V45"/>
    <mergeCell ref="U47:V47"/>
    <mergeCell ref="U48:V48"/>
    <mergeCell ref="U46:V46"/>
    <mergeCell ref="Q8:Q10"/>
    <mergeCell ref="Q11:Q12"/>
    <mergeCell ref="Q13:Q14"/>
    <mergeCell ref="Q16:Q17"/>
    <mergeCell ref="B30:C58"/>
    <mergeCell ref="E43:F43"/>
    <mergeCell ref="E45:F45"/>
    <mergeCell ref="E44:F44"/>
    <mergeCell ref="E40:F40"/>
    <mergeCell ref="E41:F41"/>
    <mergeCell ref="E42:F42"/>
    <mergeCell ref="E33:F33"/>
    <mergeCell ref="E39:F39"/>
    <mergeCell ref="E32:F32"/>
    <mergeCell ref="C23:C24"/>
    <mergeCell ref="E23:F23"/>
    <mergeCell ref="E24:F24"/>
    <mergeCell ref="H25:J25"/>
    <mergeCell ref="E25:F25"/>
    <mergeCell ref="E67:F67"/>
    <mergeCell ref="H67:I67"/>
    <mergeCell ref="E68:F68"/>
    <mergeCell ref="H68:L68"/>
    <mergeCell ref="E70:F70"/>
    <mergeCell ref="H70:I70"/>
    <mergeCell ref="E71:F71"/>
    <mergeCell ref="H71:I71"/>
    <mergeCell ref="E73:F73"/>
    <mergeCell ref="H73:I73"/>
    <mergeCell ref="E74:F74"/>
    <mergeCell ref="H74:I74"/>
    <mergeCell ref="E86:F86"/>
    <mergeCell ref="H86:I86"/>
    <mergeCell ref="E77:F77"/>
    <mergeCell ref="H77:I77"/>
    <mergeCell ref="E84:F84"/>
    <mergeCell ref="H84:I84"/>
    <mergeCell ref="H78:I78"/>
    <mergeCell ref="E79:F79"/>
    <mergeCell ref="H79:I79"/>
    <mergeCell ref="H80:I80"/>
    <mergeCell ref="E82:F82"/>
    <mergeCell ref="H82:I82"/>
    <mergeCell ref="E81:F81"/>
    <mergeCell ref="E85:F85"/>
    <mergeCell ref="H85:I85"/>
    <mergeCell ref="E27:F27"/>
    <mergeCell ref="H30:I30"/>
    <mergeCell ref="E28:F28"/>
    <mergeCell ref="H31:I31"/>
    <mergeCell ref="E30:F30"/>
    <mergeCell ref="E31:F31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workbookViewId="0" topLeftCell="A1">
      <selection activeCell="M118" sqref="M118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0.00015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0.00015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6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0.00015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6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0.00015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6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0.00015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6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0.00015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6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0.00015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6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0.00015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6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0.00015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6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0.00015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6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0.00015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6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0.00015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6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0.00015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6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0.00015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6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0.00015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6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0.00015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6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0.00015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6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0.00015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6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0.00015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6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0.00015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6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0.00015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6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0.00015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6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0.00015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6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0.00015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6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0.00015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6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0.00015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6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0.00015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6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0.00015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6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0.00015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6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0.00015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6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0.00015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6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0.00015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6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0.00015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6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0.00015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6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0.00015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6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0.00015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6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0.00015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6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0.00015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6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0.00015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6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0.00015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6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0.00015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6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0.00015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6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0.00015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6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0.00015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6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0.00015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6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0.00015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6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0.00015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6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0.00015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6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0.00015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6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0.00015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6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0.00015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6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0.00015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6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0.00015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6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0.00015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6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0.00015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6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0.00015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6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0.00015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6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0.00015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6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0.00015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6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0.00015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6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0.00015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6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0.00015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6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0.00015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6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0.00015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6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0.00015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6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0.00015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6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0.00015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6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0.00015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6">
        <f>'分水ます上下放流量(様式Ｄ）'!E71</f>
        <v>7.1E-05</v>
      </c>
      <c r="D75" s="10">
        <f t="shared" si="6"/>
        <v>0.0213</v>
      </c>
      <c r="E75" s="10">
        <f t="shared" si="7"/>
        <v>0.0213</v>
      </c>
      <c r="F75" s="10">
        <f t="shared" si="11"/>
        <v>0.00015</v>
      </c>
      <c r="G75" s="10">
        <f t="shared" si="8"/>
        <v>0</v>
      </c>
      <c r="H75" s="10">
        <f t="shared" si="9"/>
        <v>0</v>
      </c>
      <c r="I75" s="10">
        <f t="shared" si="10"/>
        <v>0</v>
      </c>
      <c r="J75" s="30"/>
    </row>
    <row r="76" spans="1:10" ht="11.25">
      <c r="A76" s="3">
        <v>0.4861111111111111</v>
      </c>
      <c r="B76" s="27"/>
      <c r="C76" s="56">
        <f>'分水ます上下放流量(様式Ｄ）'!E72</f>
        <v>0.000317</v>
      </c>
      <c r="D76" s="10">
        <f t="shared" si="6"/>
        <v>0.1164</v>
      </c>
      <c r="E76" s="10">
        <f t="shared" si="7"/>
        <v>0.1377</v>
      </c>
      <c r="F76" s="10">
        <f t="shared" si="11"/>
        <v>0.00015</v>
      </c>
      <c r="G76" s="10">
        <f t="shared" si="8"/>
        <v>0.00016700000000000002</v>
      </c>
      <c r="H76" s="10">
        <f t="shared" si="9"/>
        <v>0.0501</v>
      </c>
      <c r="I76" s="10">
        <f t="shared" si="10"/>
        <v>0.0501</v>
      </c>
      <c r="J76" s="30"/>
    </row>
    <row r="77" spans="1:10" ht="11.25">
      <c r="A77" s="3">
        <v>0.4930555555555556</v>
      </c>
      <c r="B77" s="27"/>
      <c r="C77" s="56">
        <f>'分水ます上下放流量(様式Ｄ）'!E73</f>
        <v>0.000586</v>
      </c>
      <c r="D77" s="10">
        <f t="shared" si="6"/>
        <v>0.2709</v>
      </c>
      <c r="E77" s="10">
        <f t="shared" si="7"/>
        <v>0.40859999999999996</v>
      </c>
      <c r="F77" s="10">
        <f t="shared" si="11"/>
        <v>0.00015</v>
      </c>
      <c r="G77" s="10">
        <f t="shared" si="8"/>
        <v>0.0004360000000000001</v>
      </c>
      <c r="H77" s="10">
        <f t="shared" si="9"/>
        <v>0.1809</v>
      </c>
      <c r="I77" s="10">
        <f t="shared" si="10"/>
        <v>0.231</v>
      </c>
      <c r="J77" s="30"/>
    </row>
    <row r="78" spans="1:10" ht="11.25">
      <c r="A78" s="3">
        <v>0.5</v>
      </c>
      <c r="B78" s="27"/>
      <c r="C78" s="56">
        <f>'分水ます上下放流量(様式Ｄ）'!E74</f>
        <v>0.0013</v>
      </c>
      <c r="D78" s="10">
        <f t="shared" si="6"/>
        <v>0.5658</v>
      </c>
      <c r="E78" s="10">
        <f t="shared" si="7"/>
        <v>0.9743999999999999</v>
      </c>
      <c r="F78" s="10">
        <f t="shared" si="11"/>
        <v>0.00015</v>
      </c>
      <c r="G78" s="10">
        <f t="shared" si="8"/>
        <v>0.00115</v>
      </c>
      <c r="H78" s="10">
        <f t="shared" si="9"/>
        <v>0.4758</v>
      </c>
      <c r="I78" s="10">
        <f t="shared" si="10"/>
        <v>0.7068</v>
      </c>
      <c r="J78" s="30"/>
    </row>
    <row r="79" spans="1:10" ht="11.25">
      <c r="A79" s="3">
        <v>0.5069444444444444</v>
      </c>
      <c r="B79" s="27"/>
      <c r="C79" s="56">
        <f>'分水ます上下放流量(様式Ｄ）'!E75</f>
        <v>0.003508</v>
      </c>
      <c r="D79" s="10">
        <f t="shared" si="6"/>
        <v>1.4424</v>
      </c>
      <c r="E79" s="10">
        <f t="shared" si="7"/>
        <v>2.4168</v>
      </c>
      <c r="F79" s="10">
        <f t="shared" si="11"/>
        <v>0.00015</v>
      </c>
      <c r="G79" s="10">
        <f t="shared" si="8"/>
        <v>0.003358</v>
      </c>
      <c r="H79" s="10">
        <f t="shared" si="9"/>
        <v>1.3524</v>
      </c>
      <c r="I79" s="10">
        <f t="shared" si="10"/>
        <v>2.0592</v>
      </c>
      <c r="J79" s="30"/>
    </row>
    <row r="80" spans="1:10" ht="11.25">
      <c r="A80" s="3">
        <v>0.513888888888889</v>
      </c>
      <c r="B80" s="27"/>
      <c r="C80" s="56">
        <f>'分水ます上下放流量(様式Ｄ）'!E76</f>
        <v>0.001992</v>
      </c>
      <c r="D80" s="10">
        <f t="shared" si="6"/>
        <v>1.65</v>
      </c>
      <c r="E80" s="10">
        <f t="shared" si="7"/>
        <v>4.0668</v>
      </c>
      <c r="F80" s="10">
        <f t="shared" si="11"/>
        <v>0.00015</v>
      </c>
      <c r="G80" s="10">
        <f t="shared" si="8"/>
        <v>0.0018419999999999999</v>
      </c>
      <c r="H80" s="10">
        <f t="shared" si="9"/>
        <v>1.56</v>
      </c>
      <c r="I80" s="10">
        <f t="shared" si="10"/>
        <v>3.6192</v>
      </c>
      <c r="J80" s="30"/>
    </row>
    <row r="81" spans="1:10" ht="11.25">
      <c r="A81" s="3">
        <v>0.5208333333333334</v>
      </c>
      <c r="B81" s="27"/>
      <c r="C81" s="56">
        <f>'分水ます上下放流量(様式Ｄ）'!E77</f>
        <v>0.000849</v>
      </c>
      <c r="D81" s="10">
        <f t="shared" si="6"/>
        <v>0.8523</v>
      </c>
      <c r="E81" s="10">
        <f t="shared" si="7"/>
        <v>4.919099999999999</v>
      </c>
      <c r="F81" s="10">
        <f t="shared" si="11"/>
        <v>0.00015</v>
      </c>
      <c r="G81" s="10">
        <f t="shared" si="8"/>
        <v>0.0006990000000000001</v>
      </c>
      <c r="H81" s="10">
        <f t="shared" si="9"/>
        <v>0.7623</v>
      </c>
      <c r="I81" s="10">
        <f t="shared" si="10"/>
        <v>4.3815</v>
      </c>
      <c r="J81" s="30"/>
    </row>
    <row r="82" spans="1:10" ht="11.25">
      <c r="A82" s="3">
        <v>0.5277777777777778</v>
      </c>
      <c r="B82" s="27"/>
      <c r="C82" s="56">
        <f>'分水ます上下放流量(様式Ｄ）'!E78</f>
        <v>0.000445</v>
      </c>
      <c r="D82" s="10">
        <f t="shared" si="6"/>
        <v>0.3882</v>
      </c>
      <c r="E82" s="10">
        <f t="shared" si="7"/>
        <v>5.3073</v>
      </c>
      <c r="F82" s="10">
        <f t="shared" si="11"/>
        <v>0.00015</v>
      </c>
      <c r="G82" s="10">
        <f t="shared" si="8"/>
        <v>0.000295</v>
      </c>
      <c r="H82" s="10">
        <f t="shared" si="9"/>
        <v>0.2982</v>
      </c>
      <c r="I82" s="10">
        <f t="shared" si="10"/>
        <v>4.6797</v>
      </c>
      <c r="J82" s="30"/>
    </row>
    <row r="83" spans="1:10" ht="11.25">
      <c r="A83" s="3">
        <v>0.5347222222222222</v>
      </c>
      <c r="B83" s="27"/>
      <c r="C83" s="56">
        <f>'分水ます上下放流量(様式Ｄ）'!E79</f>
        <v>0.000171</v>
      </c>
      <c r="D83" s="10">
        <f t="shared" si="6"/>
        <v>0.1848</v>
      </c>
      <c r="E83" s="10">
        <f t="shared" si="7"/>
        <v>5.4921</v>
      </c>
      <c r="F83" s="10">
        <f t="shared" si="11"/>
        <v>0.00015</v>
      </c>
      <c r="G83" s="10">
        <f t="shared" si="8"/>
        <v>2.1000000000000023E-05</v>
      </c>
      <c r="H83" s="10">
        <f t="shared" si="9"/>
        <v>0.0948</v>
      </c>
      <c r="I83" s="10">
        <f t="shared" si="10"/>
        <v>4.774500000000001</v>
      </c>
      <c r="J83" s="30"/>
    </row>
    <row r="84" spans="1:10" ht="11.25">
      <c r="A84" s="3">
        <v>0.5416666666666666</v>
      </c>
      <c r="B84" s="27"/>
      <c r="C84" s="56">
        <f>'分水ます上下放流量(様式Ｄ）'!E80</f>
        <v>3.8E-05</v>
      </c>
      <c r="D84" s="10">
        <f t="shared" si="6"/>
        <v>0.0627</v>
      </c>
      <c r="E84" s="10">
        <f t="shared" si="7"/>
        <v>5.5548</v>
      </c>
      <c r="F84" s="10">
        <f t="shared" si="11"/>
        <v>0.00015</v>
      </c>
      <c r="G84" s="10">
        <f t="shared" si="8"/>
        <v>0</v>
      </c>
      <c r="H84" s="10">
        <f t="shared" si="9"/>
        <v>0.0063</v>
      </c>
      <c r="I84" s="10">
        <f t="shared" si="10"/>
        <v>4.780800000000001</v>
      </c>
      <c r="J84" s="29"/>
    </row>
    <row r="85" spans="1:10" ht="11.25">
      <c r="A85" s="3">
        <v>0.548611111111111</v>
      </c>
      <c r="B85" s="27"/>
      <c r="C85" s="56">
        <f>'分水ます上下放流量(様式Ｄ）'!E81</f>
        <v>0</v>
      </c>
      <c r="D85" s="10">
        <f t="shared" si="6"/>
        <v>0.0114</v>
      </c>
      <c r="E85" s="10">
        <f t="shared" si="7"/>
        <v>5.5662</v>
      </c>
      <c r="F85" s="10">
        <f t="shared" si="11"/>
        <v>0.00015</v>
      </c>
      <c r="G85" s="10">
        <f t="shared" si="8"/>
        <v>0</v>
      </c>
      <c r="H85" s="10">
        <f t="shared" si="9"/>
        <v>0</v>
      </c>
      <c r="I85" s="10">
        <f t="shared" si="10"/>
        <v>4.780800000000001</v>
      </c>
      <c r="J85" s="29"/>
    </row>
    <row r="86" spans="1:10" ht="11.25">
      <c r="A86" s="3">
        <v>0.5555555555555556</v>
      </c>
      <c r="B86" s="27"/>
      <c r="C86" s="56">
        <f>'分水ます上下放流量(様式Ｄ）'!E82</f>
        <v>0</v>
      </c>
      <c r="D86" s="10">
        <f t="shared" si="6"/>
        <v>0</v>
      </c>
      <c r="E86" s="10">
        <f t="shared" si="7"/>
        <v>5.5662</v>
      </c>
      <c r="F86" s="10">
        <f t="shared" si="11"/>
        <v>0.00015</v>
      </c>
      <c r="G86" s="10">
        <f t="shared" si="8"/>
        <v>0</v>
      </c>
      <c r="H86" s="10">
        <f t="shared" si="9"/>
        <v>0</v>
      </c>
      <c r="I86" s="10">
        <f t="shared" si="10"/>
        <v>4.780800000000001</v>
      </c>
      <c r="J86" s="29"/>
    </row>
    <row r="87" spans="1:10" ht="11.25">
      <c r="A87" s="3">
        <v>0.5625</v>
      </c>
      <c r="B87" s="27"/>
      <c r="C87" s="56">
        <f>'分水ます上下放流量(様式Ｄ）'!E83</f>
        <v>0</v>
      </c>
      <c r="D87" s="10">
        <f t="shared" si="6"/>
        <v>0</v>
      </c>
      <c r="E87" s="10">
        <f t="shared" si="7"/>
        <v>5.5662</v>
      </c>
      <c r="F87" s="10">
        <f t="shared" si="11"/>
        <v>0.00015</v>
      </c>
      <c r="G87" s="10">
        <f t="shared" si="8"/>
        <v>0</v>
      </c>
      <c r="H87" s="10">
        <f t="shared" si="9"/>
        <v>0</v>
      </c>
      <c r="I87" s="10">
        <f t="shared" si="10"/>
        <v>4.780800000000001</v>
      </c>
      <c r="J87" s="29"/>
    </row>
    <row r="88" spans="1:10" ht="11.25">
      <c r="A88" s="3">
        <v>0.5694444444444444</v>
      </c>
      <c r="B88" s="27"/>
      <c r="C88" s="56">
        <f>'分水ます上下放流量(様式Ｄ）'!E84</f>
        <v>0</v>
      </c>
      <c r="D88" s="10">
        <f t="shared" si="6"/>
        <v>0</v>
      </c>
      <c r="E88" s="10">
        <f t="shared" si="7"/>
        <v>5.5662</v>
      </c>
      <c r="F88" s="10">
        <f t="shared" si="11"/>
        <v>0.00015</v>
      </c>
      <c r="G88" s="10">
        <f t="shared" si="8"/>
        <v>0</v>
      </c>
      <c r="H88" s="10">
        <f t="shared" si="9"/>
        <v>0</v>
      </c>
      <c r="I88" s="10">
        <f t="shared" si="10"/>
        <v>4.780800000000001</v>
      </c>
      <c r="J88" s="29"/>
    </row>
    <row r="89" spans="1:10" ht="11.25">
      <c r="A89" s="3">
        <v>0.576388888888889</v>
      </c>
      <c r="B89" s="27"/>
      <c r="C89" s="56">
        <f>'分水ます上下放流量(様式Ｄ）'!E85</f>
        <v>0</v>
      </c>
      <c r="D89" s="10">
        <f t="shared" si="6"/>
        <v>0</v>
      </c>
      <c r="E89" s="10">
        <f t="shared" si="7"/>
        <v>5.5662</v>
      </c>
      <c r="F89" s="10">
        <f t="shared" si="11"/>
        <v>0.00015</v>
      </c>
      <c r="G89" s="10">
        <f t="shared" si="8"/>
        <v>0</v>
      </c>
      <c r="H89" s="10">
        <f t="shared" si="9"/>
        <v>0</v>
      </c>
      <c r="I89" s="10">
        <f t="shared" si="10"/>
        <v>4.780800000000001</v>
      </c>
      <c r="J89" s="29"/>
    </row>
    <row r="90" spans="1:10" ht="11.25">
      <c r="A90" s="3">
        <v>0.5833333333333334</v>
      </c>
      <c r="B90" s="27"/>
      <c r="C90" s="56">
        <f>'分水ます上下放流量(様式Ｄ）'!E86</f>
        <v>0</v>
      </c>
      <c r="D90" s="10">
        <f t="shared" si="6"/>
        <v>0</v>
      </c>
      <c r="E90" s="10">
        <f t="shared" si="7"/>
        <v>5.5662</v>
      </c>
      <c r="F90" s="10">
        <f t="shared" si="11"/>
        <v>0.00015</v>
      </c>
      <c r="G90" s="10">
        <f t="shared" si="8"/>
        <v>0</v>
      </c>
      <c r="H90" s="10">
        <f t="shared" si="9"/>
        <v>0</v>
      </c>
      <c r="I90" s="10">
        <f t="shared" si="10"/>
        <v>4.780800000000001</v>
      </c>
      <c r="J90" s="29"/>
    </row>
    <row r="91" spans="1:10" ht="11.25">
      <c r="A91" s="3">
        <v>0.5902777777777778</v>
      </c>
      <c r="B91" s="27"/>
      <c r="C91" s="56">
        <f>'分水ます上下放流量(様式Ｄ）'!E87</f>
        <v>0</v>
      </c>
      <c r="D91" s="10">
        <f t="shared" si="6"/>
        <v>0</v>
      </c>
      <c r="E91" s="10">
        <f t="shared" si="7"/>
        <v>5.5662</v>
      </c>
      <c r="F91" s="10">
        <f t="shared" si="11"/>
        <v>0.00015</v>
      </c>
      <c r="G91" s="10">
        <f t="shared" si="8"/>
        <v>0</v>
      </c>
      <c r="H91" s="10">
        <f t="shared" si="9"/>
        <v>0</v>
      </c>
      <c r="I91" s="10">
        <f t="shared" si="10"/>
        <v>4.780800000000001</v>
      </c>
      <c r="J91" s="29"/>
    </row>
    <row r="92" spans="1:10" ht="11.25">
      <c r="A92" s="3">
        <v>0.5972222222222222</v>
      </c>
      <c r="B92" s="27"/>
      <c r="C92" s="56">
        <f>'分水ます上下放流量(様式Ｄ）'!E88</f>
        <v>0</v>
      </c>
      <c r="D92" s="10">
        <f t="shared" si="6"/>
        <v>0</v>
      </c>
      <c r="E92" s="10">
        <f t="shared" si="7"/>
        <v>5.5662</v>
      </c>
      <c r="F92" s="10">
        <f t="shared" si="11"/>
        <v>0.00015</v>
      </c>
      <c r="G92" s="10">
        <f t="shared" si="8"/>
        <v>0</v>
      </c>
      <c r="H92" s="10">
        <f t="shared" si="9"/>
        <v>0</v>
      </c>
      <c r="I92" s="10">
        <f t="shared" si="10"/>
        <v>4.780800000000001</v>
      </c>
      <c r="J92" s="29"/>
    </row>
    <row r="93" spans="1:10" ht="11.25">
      <c r="A93" s="3">
        <v>0.6041666666666666</v>
      </c>
      <c r="B93" s="27"/>
      <c r="C93" s="56">
        <f>'分水ます上下放流量(様式Ｄ）'!E89</f>
        <v>0</v>
      </c>
      <c r="D93" s="10">
        <f t="shared" si="6"/>
        <v>0</v>
      </c>
      <c r="E93" s="10">
        <f t="shared" si="7"/>
        <v>5.5662</v>
      </c>
      <c r="F93" s="10">
        <f t="shared" si="11"/>
        <v>0.00015</v>
      </c>
      <c r="G93" s="10">
        <f t="shared" si="8"/>
        <v>0</v>
      </c>
      <c r="H93" s="10">
        <f t="shared" si="9"/>
        <v>0</v>
      </c>
      <c r="I93" s="10">
        <f t="shared" si="10"/>
        <v>4.780800000000001</v>
      </c>
      <c r="J93" s="29"/>
    </row>
    <row r="94" spans="1:10" ht="11.25">
      <c r="A94" s="3">
        <v>0.611111111111111</v>
      </c>
      <c r="B94" s="27"/>
      <c r="C94" s="56">
        <f>'分水ます上下放流量(様式Ｄ）'!E90</f>
        <v>0</v>
      </c>
      <c r="D94" s="10">
        <f t="shared" si="6"/>
        <v>0</v>
      </c>
      <c r="E94" s="10">
        <f t="shared" si="7"/>
        <v>5.5662</v>
      </c>
      <c r="F94" s="10">
        <f t="shared" si="11"/>
        <v>0.00015</v>
      </c>
      <c r="G94" s="10">
        <f t="shared" si="8"/>
        <v>0</v>
      </c>
      <c r="H94" s="10">
        <f t="shared" si="9"/>
        <v>0</v>
      </c>
      <c r="I94" s="10">
        <f t="shared" si="10"/>
        <v>4.780800000000001</v>
      </c>
      <c r="J94" s="29"/>
    </row>
    <row r="95" spans="1:10" ht="11.25">
      <c r="A95" s="3">
        <v>0.6180555555555556</v>
      </c>
      <c r="B95" s="27"/>
      <c r="C95" s="56">
        <f>'分水ます上下放流量(様式Ｄ）'!E91</f>
        <v>0</v>
      </c>
      <c r="D95" s="10">
        <f t="shared" si="6"/>
        <v>0</v>
      </c>
      <c r="E95" s="10">
        <f t="shared" si="7"/>
        <v>5.5662</v>
      </c>
      <c r="F95" s="10">
        <f t="shared" si="11"/>
        <v>0.00015</v>
      </c>
      <c r="G95" s="10">
        <f t="shared" si="8"/>
        <v>0</v>
      </c>
      <c r="H95" s="10">
        <f t="shared" si="9"/>
        <v>0</v>
      </c>
      <c r="I95" s="10">
        <f t="shared" si="10"/>
        <v>4.780800000000001</v>
      </c>
      <c r="J95" s="29"/>
    </row>
    <row r="96" spans="1:10" ht="11.25">
      <c r="A96" s="3">
        <v>0.625</v>
      </c>
      <c r="B96" s="27"/>
      <c r="C96" s="56">
        <f>'分水ます上下放流量(様式Ｄ）'!E92</f>
        <v>0</v>
      </c>
      <c r="D96" s="10">
        <f t="shared" si="6"/>
        <v>0</v>
      </c>
      <c r="E96" s="10">
        <f t="shared" si="7"/>
        <v>5.5662</v>
      </c>
      <c r="F96" s="10">
        <f t="shared" si="11"/>
        <v>0.00015</v>
      </c>
      <c r="G96" s="10">
        <f t="shared" si="8"/>
        <v>0</v>
      </c>
      <c r="H96" s="10">
        <f t="shared" si="9"/>
        <v>0</v>
      </c>
      <c r="I96" s="10">
        <f t="shared" si="10"/>
        <v>4.780800000000001</v>
      </c>
      <c r="J96" s="29"/>
    </row>
    <row r="97" spans="1:10" ht="11.25">
      <c r="A97" s="3">
        <v>0.6319444444444444</v>
      </c>
      <c r="B97" s="27"/>
      <c r="C97" s="56">
        <f>'分水ます上下放流量(様式Ｄ）'!E93</f>
        <v>0</v>
      </c>
      <c r="D97" s="10">
        <f t="shared" si="6"/>
        <v>0</v>
      </c>
      <c r="E97" s="10">
        <f t="shared" si="7"/>
        <v>5.5662</v>
      </c>
      <c r="F97" s="10">
        <f t="shared" si="11"/>
        <v>0.00015</v>
      </c>
      <c r="G97" s="10">
        <f t="shared" si="8"/>
        <v>0</v>
      </c>
      <c r="H97" s="10">
        <f t="shared" si="9"/>
        <v>0</v>
      </c>
      <c r="I97" s="10">
        <f t="shared" si="10"/>
        <v>4.780800000000001</v>
      </c>
      <c r="J97" s="29"/>
    </row>
    <row r="98" spans="1:10" ht="11.25">
      <c r="A98" s="3">
        <v>0.638888888888889</v>
      </c>
      <c r="B98" s="27"/>
      <c r="C98" s="56">
        <f>'分水ます上下放流量(様式Ｄ）'!E94</f>
        <v>0</v>
      </c>
      <c r="D98" s="10">
        <f t="shared" si="6"/>
        <v>0</v>
      </c>
      <c r="E98" s="10">
        <f t="shared" si="7"/>
        <v>5.5662</v>
      </c>
      <c r="F98" s="10">
        <f t="shared" si="11"/>
        <v>0.00015</v>
      </c>
      <c r="G98" s="10">
        <f t="shared" si="8"/>
        <v>0</v>
      </c>
      <c r="H98" s="10">
        <f t="shared" si="9"/>
        <v>0</v>
      </c>
      <c r="I98" s="10">
        <f t="shared" si="10"/>
        <v>4.780800000000001</v>
      </c>
      <c r="J98" s="29"/>
    </row>
    <row r="99" spans="1:10" ht="11.25">
      <c r="A99" s="3">
        <v>0.6458333333333334</v>
      </c>
      <c r="B99" s="27"/>
      <c r="C99" s="56">
        <f>'分水ます上下放流量(様式Ｄ）'!E95</f>
        <v>0</v>
      </c>
      <c r="D99" s="10">
        <f t="shared" si="6"/>
        <v>0</v>
      </c>
      <c r="E99" s="10">
        <f t="shared" si="7"/>
        <v>5.5662</v>
      </c>
      <c r="F99" s="10">
        <f t="shared" si="11"/>
        <v>0.00015</v>
      </c>
      <c r="G99" s="10">
        <f t="shared" si="8"/>
        <v>0</v>
      </c>
      <c r="H99" s="10">
        <f t="shared" si="9"/>
        <v>0</v>
      </c>
      <c r="I99" s="10">
        <f t="shared" si="10"/>
        <v>4.780800000000001</v>
      </c>
      <c r="J99" s="29"/>
    </row>
    <row r="100" spans="1:10" ht="11.25">
      <c r="A100" s="3">
        <v>0.6527777777777778</v>
      </c>
      <c r="B100" s="27"/>
      <c r="C100" s="56">
        <f>'分水ます上下放流量(様式Ｄ）'!E96</f>
        <v>0</v>
      </c>
      <c r="D100" s="10">
        <f t="shared" si="6"/>
        <v>0</v>
      </c>
      <c r="E100" s="10">
        <f t="shared" si="7"/>
        <v>5.5662</v>
      </c>
      <c r="F100" s="10">
        <f t="shared" si="11"/>
        <v>0.00015</v>
      </c>
      <c r="G100" s="10">
        <f t="shared" si="8"/>
        <v>0</v>
      </c>
      <c r="H100" s="10">
        <f t="shared" si="9"/>
        <v>0</v>
      </c>
      <c r="I100" s="10">
        <f t="shared" si="10"/>
        <v>4.780800000000001</v>
      </c>
      <c r="J100" s="29"/>
    </row>
    <row r="101" spans="1:10" ht="11.25">
      <c r="A101" s="3">
        <v>0.6597222222222222</v>
      </c>
      <c r="B101" s="27"/>
      <c r="C101" s="56">
        <f>'分水ます上下放流量(様式Ｄ）'!E97</f>
        <v>0</v>
      </c>
      <c r="D101" s="10">
        <f t="shared" si="6"/>
        <v>0</v>
      </c>
      <c r="E101" s="10">
        <f t="shared" si="7"/>
        <v>5.5662</v>
      </c>
      <c r="F101" s="10">
        <f t="shared" si="11"/>
        <v>0.00015</v>
      </c>
      <c r="G101" s="10">
        <f t="shared" si="8"/>
        <v>0</v>
      </c>
      <c r="H101" s="10">
        <f t="shared" si="9"/>
        <v>0</v>
      </c>
      <c r="I101" s="10">
        <f t="shared" si="10"/>
        <v>4.780800000000001</v>
      </c>
      <c r="J101" s="29"/>
    </row>
    <row r="102" spans="1:10" ht="11.25">
      <c r="A102" s="3">
        <v>0.6666666666666666</v>
      </c>
      <c r="B102" s="27"/>
      <c r="C102" s="56">
        <f>'分水ます上下放流量(様式Ｄ）'!E98</f>
        <v>0</v>
      </c>
      <c r="D102" s="10">
        <f t="shared" si="6"/>
        <v>0</v>
      </c>
      <c r="E102" s="10">
        <f t="shared" si="7"/>
        <v>5.5662</v>
      </c>
      <c r="F102" s="10">
        <f t="shared" si="11"/>
        <v>0.00015</v>
      </c>
      <c r="G102" s="10">
        <f t="shared" si="8"/>
        <v>0</v>
      </c>
      <c r="H102" s="10">
        <f t="shared" si="9"/>
        <v>0</v>
      </c>
      <c r="I102" s="10">
        <f t="shared" si="10"/>
        <v>4.780800000000001</v>
      </c>
      <c r="J102" s="29"/>
    </row>
    <row r="103" spans="1:10" ht="11.25">
      <c r="A103" s="3">
        <v>0.6736111111111112</v>
      </c>
      <c r="B103" s="27"/>
      <c r="C103" s="56">
        <f>'分水ます上下放流量(様式Ｄ）'!E99</f>
        <v>0</v>
      </c>
      <c r="D103" s="10">
        <f t="shared" si="6"/>
        <v>0</v>
      </c>
      <c r="E103" s="10">
        <f t="shared" si="7"/>
        <v>5.5662</v>
      </c>
      <c r="F103" s="10">
        <f t="shared" si="11"/>
        <v>0.00015</v>
      </c>
      <c r="G103" s="10">
        <f t="shared" si="8"/>
        <v>0</v>
      </c>
      <c r="H103" s="10">
        <f t="shared" si="9"/>
        <v>0</v>
      </c>
      <c r="I103" s="10">
        <f t="shared" si="10"/>
        <v>4.780800000000001</v>
      </c>
      <c r="J103" s="29"/>
    </row>
    <row r="104" spans="1:10" ht="11.25">
      <c r="A104" s="3">
        <v>0.6805555555555555</v>
      </c>
      <c r="B104" s="27"/>
      <c r="C104" s="56">
        <f>'分水ます上下放流量(様式Ｄ）'!E100</f>
        <v>0</v>
      </c>
      <c r="D104" s="10">
        <f t="shared" si="6"/>
        <v>0</v>
      </c>
      <c r="E104" s="10">
        <f t="shared" si="7"/>
        <v>5.5662</v>
      </c>
      <c r="F104" s="10">
        <f t="shared" si="11"/>
        <v>0.00015</v>
      </c>
      <c r="G104" s="10">
        <f t="shared" si="8"/>
        <v>0</v>
      </c>
      <c r="H104" s="10">
        <f t="shared" si="9"/>
        <v>0</v>
      </c>
      <c r="I104" s="10">
        <f t="shared" si="10"/>
        <v>4.780800000000001</v>
      </c>
      <c r="J104" s="29"/>
    </row>
    <row r="105" spans="1:10" ht="11.25">
      <c r="A105" s="3">
        <v>0.6875</v>
      </c>
      <c r="B105" s="27"/>
      <c r="C105" s="56">
        <f>'分水ます上下放流量(様式Ｄ）'!E101</f>
        <v>0</v>
      </c>
      <c r="D105" s="10">
        <f t="shared" si="6"/>
        <v>0</v>
      </c>
      <c r="E105" s="10">
        <f t="shared" si="7"/>
        <v>5.5662</v>
      </c>
      <c r="F105" s="10">
        <f t="shared" si="11"/>
        <v>0.00015</v>
      </c>
      <c r="G105" s="10">
        <f t="shared" si="8"/>
        <v>0</v>
      </c>
      <c r="H105" s="10">
        <f t="shared" si="9"/>
        <v>0</v>
      </c>
      <c r="I105" s="10">
        <f t="shared" si="10"/>
        <v>4.780800000000001</v>
      </c>
      <c r="J105" s="29"/>
    </row>
    <row r="106" spans="1:10" ht="11.25">
      <c r="A106" s="3">
        <v>0.6944444444444445</v>
      </c>
      <c r="B106" s="27"/>
      <c r="C106" s="56">
        <f>'分水ます上下放流量(様式Ｄ）'!E102</f>
        <v>0</v>
      </c>
      <c r="D106" s="10">
        <f t="shared" si="6"/>
        <v>0</v>
      </c>
      <c r="E106" s="10">
        <f t="shared" si="7"/>
        <v>5.5662</v>
      </c>
      <c r="F106" s="10">
        <f t="shared" si="11"/>
        <v>0.00015</v>
      </c>
      <c r="G106" s="10">
        <f t="shared" si="8"/>
        <v>0</v>
      </c>
      <c r="H106" s="10">
        <f t="shared" si="9"/>
        <v>0</v>
      </c>
      <c r="I106" s="10">
        <f t="shared" si="10"/>
        <v>4.780800000000001</v>
      </c>
      <c r="J106" s="29"/>
    </row>
    <row r="107" spans="1:10" ht="11.25">
      <c r="A107" s="3">
        <v>0.7013888888888888</v>
      </c>
      <c r="B107" s="27"/>
      <c r="C107" s="56">
        <f>'分水ます上下放流量(様式Ｄ）'!E103</f>
        <v>0</v>
      </c>
      <c r="D107" s="10">
        <f t="shared" si="6"/>
        <v>0</v>
      </c>
      <c r="E107" s="10">
        <f t="shared" si="7"/>
        <v>5.5662</v>
      </c>
      <c r="F107" s="10">
        <f t="shared" si="11"/>
        <v>0.00015</v>
      </c>
      <c r="G107" s="10">
        <f t="shared" si="8"/>
        <v>0</v>
      </c>
      <c r="H107" s="10">
        <f t="shared" si="9"/>
        <v>0</v>
      </c>
      <c r="I107" s="10">
        <f t="shared" si="10"/>
        <v>4.780800000000001</v>
      </c>
      <c r="J107" s="29"/>
    </row>
    <row r="108" spans="1:10" ht="11.25">
      <c r="A108" s="3">
        <v>0.7083333333333334</v>
      </c>
      <c r="B108" s="27"/>
      <c r="C108" s="56">
        <f>'分水ます上下放流量(様式Ｄ）'!E104</f>
        <v>0</v>
      </c>
      <c r="D108" s="10">
        <f t="shared" si="6"/>
        <v>0</v>
      </c>
      <c r="E108" s="10">
        <f t="shared" si="7"/>
        <v>5.5662</v>
      </c>
      <c r="F108" s="10">
        <f t="shared" si="11"/>
        <v>0.00015</v>
      </c>
      <c r="G108" s="10">
        <f t="shared" si="8"/>
        <v>0</v>
      </c>
      <c r="H108" s="10">
        <f t="shared" si="9"/>
        <v>0</v>
      </c>
      <c r="I108" s="10">
        <f t="shared" si="10"/>
        <v>4.780800000000001</v>
      </c>
      <c r="J108" s="29"/>
    </row>
    <row r="109" spans="1:10" ht="11.25">
      <c r="A109" s="3">
        <v>0.7152777777777778</v>
      </c>
      <c r="B109" s="27"/>
      <c r="C109" s="56">
        <f>'分水ます上下放流量(様式Ｄ）'!E105</f>
        <v>0</v>
      </c>
      <c r="D109" s="10">
        <f t="shared" si="6"/>
        <v>0</v>
      </c>
      <c r="E109" s="10">
        <f t="shared" si="7"/>
        <v>5.5662</v>
      </c>
      <c r="F109" s="10">
        <f t="shared" si="11"/>
        <v>0.00015</v>
      </c>
      <c r="G109" s="10">
        <f t="shared" si="8"/>
        <v>0</v>
      </c>
      <c r="H109" s="10">
        <f t="shared" si="9"/>
        <v>0</v>
      </c>
      <c r="I109" s="10">
        <f t="shared" si="10"/>
        <v>4.780800000000001</v>
      </c>
      <c r="J109" s="29"/>
    </row>
    <row r="110" spans="1:10" ht="11.25">
      <c r="A110" s="3">
        <v>0.7222222222222222</v>
      </c>
      <c r="B110" s="27"/>
      <c r="C110" s="56">
        <f>'分水ます上下放流量(様式Ｄ）'!E106</f>
        <v>0</v>
      </c>
      <c r="D110" s="10">
        <f t="shared" si="6"/>
        <v>0</v>
      </c>
      <c r="E110" s="10">
        <f t="shared" si="7"/>
        <v>5.5662</v>
      </c>
      <c r="F110" s="10">
        <f t="shared" si="11"/>
        <v>0.00015</v>
      </c>
      <c r="G110" s="10">
        <f t="shared" si="8"/>
        <v>0</v>
      </c>
      <c r="H110" s="10">
        <f t="shared" si="9"/>
        <v>0</v>
      </c>
      <c r="I110" s="10">
        <f t="shared" si="10"/>
        <v>4.780800000000001</v>
      </c>
      <c r="J110" s="29"/>
    </row>
    <row r="111" spans="1:10" ht="11.25">
      <c r="A111" s="3">
        <v>0.7291666666666666</v>
      </c>
      <c r="B111" s="27"/>
      <c r="C111" s="56">
        <f>'分水ます上下放流量(様式Ｄ）'!E107</f>
        <v>0</v>
      </c>
      <c r="D111" s="10">
        <f t="shared" si="6"/>
        <v>0</v>
      </c>
      <c r="E111" s="10">
        <f t="shared" si="7"/>
        <v>5.5662</v>
      </c>
      <c r="F111" s="10">
        <f t="shared" si="11"/>
        <v>0.00015</v>
      </c>
      <c r="G111" s="10">
        <f t="shared" si="8"/>
        <v>0</v>
      </c>
      <c r="H111" s="10">
        <f t="shared" si="9"/>
        <v>0</v>
      </c>
      <c r="I111" s="10">
        <f t="shared" si="10"/>
        <v>4.780800000000001</v>
      </c>
      <c r="J111" s="29"/>
    </row>
    <row r="112" spans="1:10" ht="11.25">
      <c r="A112" s="3">
        <v>0.7361111111111112</v>
      </c>
      <c r="B112" s="27"/>
      <c r="C112" s="56">
        <f>'分水ます上下放流量(様式Ｄ）'!E108</f>
        <v>0</v>
      </c>
      <c r="D112" s="10">
        <f t="shared" si="6"/>
        <v>0</v>
      </c>
      <c r="E112" s="10">
        <f t="shared" si="7"/>
        <v>5.5662</v>
      </c>
      <c r="F112" s="10">
        <f t="shared" si="11"/>
        <v>0.00015</v>
      </c>
      <c r="G112" s="10">
        <f t="shared" si="8"/>
        <v>0</v>
      </c>
      <c r="H112" s="10">
        <f t="shared" si="9"/>
        <v>0</v>
      </c>
      <c r="I112" s="10">
        <f t="shared" si="10"/>
        <v>4.780800000000001</v>
      </c>
      <c r="J112" s="29"/>
    </row>
    <row r="113" spans="1:10" ht="11.25">
      <c r="A113" s="3">
        <v>0.7430555555555555</v>
      </c>
      <c r="B113" s="27"/>
      <c r="C113" s="56">
        <f>'分水ます上下放流量(様式Ｄ）'!E109</f>
        <v>0</v>
      </c>
      <c r="D113" s="10">
        <f t="shared" si="6"/>
        <v>0</v>
      </c>
      <c r="E113" s="10">
        <f t="shared" si="7"/>
        <v>5.5662</v>
      </c>
      <c r="F113" s="10">
        <f t="shared" si="11"/>
        <v>0.00015</v>
      </c>
      <c r="G113" s="10">
        <f t="shared" si="8"/>
        <v>0</v>
      </c>
      <c r="H113" s="10">
        <f t="shared" si="9"/>
        <v>0</v>
      </c>
      <c r="I113" s="10">
        <f t="shared" si="10"/>
        <v>4.780800000000001</v>
      </c>
      <c r="J113" s="29"/>
    </row>
    <row r="114" spans="1:10" ht="11.25">
      <c r="A114" s="3">
        <v>0.75</v>
      </c>
      <c r="B114" s="27"/>
      <c r="C114" s="56">
        <f>'分水ます上下放流量(様式Ｄ）'!E110</f>
        <v>0</v>
      </c>
      <c r="D114" s="10">
        <f t="shared" si="6"/>
        <v>0</v>
      </c>
      <c r="E114" s="10">
        <f t="shared" si="7"/>
        <v>5.5662</v>
      </c>
      <c r="F114" s="10">
        <f t="shared" si="11"/>
        <v>0.00015</v>
      </c>
      <c r="G114" s="10">
        <f t="shared" si="8"/>
        <v>0</v>
      </c>
      <c r="H114" s="10">
        <f t="shared" si="9"/>
        <v>0</v>
      </c>
      <c r="I114" s="10">
        <f t="shared" si="10"/>
        <v>4.780800000000001</v>
      </c>
      <c r="J114" s="29"/>
    </row>
    <row r="115" spans="1:10" ht="11.25">
      <c r="A115" s="3">
        <v>0.7569444444444445</v>
      </c>
      <c r="B115" s="27"/>
      <c r="C115" s="56">
        <f>'分水ます上下放流量(様式Ｄ）'!E111</f>
        <v>0</v>
      </c>
      <c r="D115" s="10">
        <f t="shared" si="6"/>
        <v>0</v>
      </c>
      <c r="E115" s="10">
        <f t="shared" si="7"/>
        <v>5.5662</v>
      </c>
      <c r="F115" s="10">
        <f t="shared" si="11"/>
        <v>0.00015</v>
      </c>
      <c r="G115" s="10">
        <f t="shared" si="8"/>
        <v>0</v>
      </c>
      <c r="H115" s="10">
        <f t="shared" si="9"/>
        <v>0</v>
      </c>
      <c r="I115" s="10">
        <f t="shared" si="10"/>
        <v>4.780800000000001</v>
      </c>
      <c r="J115" s="29"/>
    </row>
    <row r="116" spans="1:10" ht="11.25">
      <c r="A116" s="3">
        <v>0.7638888888888888</v>
      </c>
      <c r="B116" s="27"/>
      <c r="C116" s="56">
        <f>'分水ます上下放流量(様式Ｄ）'!E112</f>
        <v>0</v>
      </c>
      <c r="D116" s="10">
        <f t="shared" si="6"/>
        <v>0</v>
      </c>
      <c r="E116" s="10">
        <f t="shared" si="7"/>
        <v>5.5662</v>
      </c>
      <c r="F116" s="10">
        <f t="shared" si="11"/>
        <v>0.00015</v>
      </c>
      <c r="G116" s="10">
        <f t="shared" si="8"/>
        <v>0</v>
      </c>
      <c r="H116" s="10">
        <f t="shared" si="9"/>
        <v>0</v>
      </c>
      <c r="I116" s="10">
        <f t="shared" si="10"/>
        <v>4.780800000000001</v>
      </c>
      <c r="J116" s="29"/>
    </row>
    <row r="117" spans="1:10" ht="11.25">
      <c r="A117" s="3">
        <v>0.7708333333333334</v>
      </c>
      <c r="B117" s="27"/>
      <c r="C117" s="56">
        <f>'分水ます上下放流量(様式Ｄ）'!E113</f>
        <v>0</v>
      </c>
      <c r="D117" s="10">
        <f t="shared" si="6"/>
        <v>0</v>
      </c>
      <c r="E117" s="10">
        <f t="shared" si="7"/>
        <v>5.5662</v>
      </c>
      <c r="F117" s="10">
        <f t="shared" si="11"/>
        <v>0.00015</v>
      </c>
      <c r="G117" s="10">
        <f t="shared" si="8"/>
        <v>0</v>
      </c>
      <c r="H117" s="10">
        <f t="shared" si="9"/>
        <v>0</v>
      </c>
      <c r="I117" s="10">
        <f t="shared" si="10"/>
        <v>4.780800000000001</v>
      </c>
      <c r="J117" s="29"/>
    </row>
    <row r="118" spans="1:10" ht="11.25">
      <c r="A118" s="3">
        <v>0.7777777777777778</v>
      </c>
      <c r="B118" s="27"/>
      <c r="C118" s="56">
        <f>'分水ます上下放流量(様式Ｄ）'!E114</f>
        <v>0</v>
      </c>
      <c r="D118" s="10">
        <f t="shared" si="6"/>
        <v>0</v>
      </c>
      <c r="E118" s="10">
        <f t="shared" si="7"/>
        <v>5.5662</v>
      </c>
      <c r="F118" s="10">
        <f t="shared" si="11"/>
        <v>0.00015</v>
      </c>
      <c r="G118" s="10">
        <f t="shared" si="8"/>
        <v>0</v>
      </c>
      <c r="H118" s="10">
        <f t="shared" si="9"/>
        <v>0</v>
      </c>
      <c r="I118" s="10">
        <f t="shared" si="10"/>
        <v>4.780800000000001</v>
      </c>
      <c r="J118" s="29"/>
    </row>
    <row r="119" spans="1:10" ht="11.25">
      <c r="A119" s="3">
        <v>0.7847222222222222</v>
      </c>
      <c r="B119" s="27"/>
      <c r="C119" s="56">
        <f>'分水ます上下放流量(様式Ｄ）'!E115</f>
        <v>0</v>
      </c>
      <c r="D119" s="10">
        <f t="shared" si="6"/>
        <v>0</v>
      </c>
      <c r="E119" s="10">
        <f t="shared" si="7"/>
        <v>5.5662</v>
      </c>
      <c r="F119" s="10">
        <f t="shared" si="11"/>
        <v>0.00015</v>
      </c>
      <c r="G119" s="10">
        <f t="shared" si="8"/>
        <v>0</v>
      </c>
      <c r="H119" s="10">
        <f t="shared" si="9"/>
        <v>0</v>
      </c>
      <c r="I119" s="10">
        <f t="shared" si="10"/>
        <v>4.780800000000001</v>
      </c>
      <c r="J119" s="29"/>
    </row>
    <row r="120" spans="1:10" ht="11.25">
      <c r="A120" s="3">
        <v>0.7916666666666666</v>
      </c>
      <c r="B120" s="27"/>
      <c r="C120" s="56">
        <f>'分水ます上下放流量(様式Ｄ）'!E116</f>
        <v>0</v>
      </c>
      <c r="D120" s="10">
        <f t="shared" si="6"/>
        <v>0</v>
      </c>
      <c r="E120" s="10">
        <f t="shared" si="7"/>
        <v>5.5662</v>
      </c>
      <c r="F120" s="10">
        <f t="shared" si="11"/>
        <v>0.00015</v>
      </c>
      <c r="G120" s="10">
        <f t="shared" si="8"/>
        <v>0</v>
      </c>
      <c r="H120" s="10">
        <f t="shared" si="9"/>
        <v>0</v>
      </c>
      <c r="I120" s="10">
        <f t="shared" si="10"/>
        <v>4.780800000000001</v>
      </c>
      <c r="J120" s="29"/>
    </row>
    <row r="121" spans="1:10" ht="11.25">
      <c r="A121" s="3">
        <v>0.7986111111111112</v>
      </c>
      <c r="B121" s="27"/>
      <c r="C121" s="56">
        <f>'分水ます上下放流量(様式Ｄ）'!E117</f>
        <v>0</v>
      </c>
      <c r="D121" s="10">
        <f t="shared" si="6"/>
        <v>0</v>
      </c>
      <c r="E121" s="10">
        <f t="shared" si="7"/>
        <v>5.5662</v>
      </c>
      <c r="F121" s="10">
        <f t="shared" si="11"/>
        <v>0.00015</v>
      </c>
      <c r="G121" s="10">
        <f t="shared" si="8"/>
        <v>0</v>
      </c>
      <c r="H121" s="10">
        <f t="shared" si="9"/>
        <v>0</v>
      </c>
      <c r="I121" s="10">
        <f t="shared" si="10"/>
        <v>4.780800000000001</v>
      </c>
      <c r="J121" s="29"/>
    </row>
    <row r="122" spans="1:10" ht="11.25">
      <c r="A122" s="3">
        <v>0.8055555555555555</v>
      </c>
      <c r="B122" s="27"/>
      <c r="C122" s="56">
        <f>'分水ます上下放流量(様式Ｄ）'!E118</f>
        <v>0</v>
      </c>
      <c r="D122" s="10">
        <f t="shared" si="6"/>
        <v>0</v>
      </c>
      <c r="E122" s="10">
        <f t="shared" si="7"/>
        <v>5.5662</v>
      </c>
      <c r="F122" s="10">
        <f t="shared" si="11"/>
        <v>0.00015</v>
      </c>
      <c r="G122" s="10">
        <f t="shared" si="8"/>
        <v>0</v>
      </c>
      <c r="H122" s="10">
        <f t="shared" si="9"/>
        <v>0</v>
      </c>
      <c r="I122" s="10">
        <f t="shared" si="10"/>
        <v>4.780800000000001</v>
      </c>
      <c r="J122" s="29"/>
    </row>
    <row r="123" spans="1:10" ht="11.25">
      <c r="A123" s="3">
        <v>0.8125</v>
      </c>
      <c r="B123" s="27"/>
      <c r="C123" s="56">
        <f>'分水ます上下放流量(様式Ｄ）'!E119</f>
        <v>0</v>
      </c>
      <c r="D123" s="10">
        <f t="shared" si="6"/>
        <v>0</v>
      </c>
      <c r="E123" s="10">
        <f t="shared" si="7"/>
        <v>5.5662</v>
      </c>
      <c r="F123" s="10">
        <f t="shared" si="11"/>
        <v>0.00015</v>
      </c>
      <c r="G123" s="10">
        <f t="shared" si="8"/>
        <v>0</v>
      </c>
      <c r="H123" s="10">
        <f t="shared" si="9"/>
        <v>0</v>
      </c>
      <c r="I123" s="10">
        <f t="shared" si="10"/>
        <v>4.780800000000001</v>
      </c>
      <c r="J123" s="29"/>
    </row>
    <row r="124" spans="1:10" ht="11.25">
      <c r="A124" s="3">
        <v>0.8194444444444445</v>
      </c>
      <c r="B124" s="27"/>
      <c r="C124" s="56">
        <f>'分水ます上下放流量(様式Ｄ）'!E120</f>
        <v>0</v>
      </c>
      <c r="D124" s="10">
        <f t="shared" si="6"/>
        <v>0</v>
      </c>
      <c r="E124" s="10">
        <f t="shared" si="7"/>
        <v>5.5662</v>
      </c>
      <c r="F124" s="10">
        <f t="shared" si="11"/>
        <v>0.00015</v>
      </c>
      <c r="G124" s="10">
        <f t="shared" si="8"/>
        <v>0</v>
      </c>
      <c r="H124" s="10">
        <f t="shared" si="9"/>
        <v>0</v>
      </c>
      <c r="I124" s="10">
        <f t="shared" si="10"/>
        <v>4.780800000000001</v>
      </c>
      <c r="J124" s="29"/>
    </row>
    <row r="125" spans="1:10" ht="11.25">
      <c r="A125" s="3">
        <v>0.8263888888888888</v>
      </c>
      <c r="B125" s="27"/>
      <c r="C125" s="56">
        <f>'分水ます上下放流量(様式Ｄ）'!E121</f>
        <v>0</v>
      </c>
      <c r="D125" s="10">
        <f t="shared" si="6"/>
        <v>0</v>
      </c>
      <c r="E125" s="10">
        <f t="shared" si="7"/>
        <v>5.5662</v>
      </c>
      <c r="F125" s="10">
        <f t="shared" si="11"/>
        <v>0.00015</v>
      </c>
      <c r="G125" s="10">
        <f t="shared" si="8"/>
        <v>0</v>
      </c>
      <c r="H125" s="10">
        <f t="shared" si="9"/>
        <v>0</v>
      </c>
      <c r="I125" s="10">
        <f t="shared" si="10"/>
        <v>4.780800000000001</v>
      </c>
      <c r="J125" s="29"/>
    </row>
    <row r="126" spans="1:10" ht="11.25">
      <c r="A126" s="3">
        <v>0.8333333333333334</v>
      </c>
      <c r="B126" s="27"/>
      <c r="C126" s="56">
        <f>'分水ます上下放流量(様式Ｄ）'!E122</f>
        <v>0</v>
      </c>
      <c r="D126" s="10">
        <f t="shared" si="6"/>
        <v>0</v>
      </c>
      <c r="E126" s="10">
        <f t="shared" si="7"/>
        <v>5.5662</v>
      </c>
      <c r="F126" s="10">
        <f t="shared" si="11"/>
        <v>0.00015</v>
      </c>
      <c r="G126" s="10">
        <f t="shared" si="8"/>
        <v>0</v>
      </c>
      <c r="H126" s="10">
        <f t="shared" si="9"/>
        <v>0</v>
      </c>
      <c r="I126" s="10">
        <f t="shared" si="10"/>
        <v>4.780800000000001</v>
      </c>
      <c r="J126" s="29"/>
    </row>
    <row r="127" spans="1:10" ht="11.25">
      <c r="A127" s="3">
        <v>0.8402777777777778</v>
      </c>
      <c r="B127" s="27"/>
      <c r="C127" s="56">
        <f>'分水ます上下放流量(様式Ｄ）'!E123</f>
        <v>0</v>
      </c>
      <c r="D127" s="10">
        <f t="shared" si="6"/>
        <v>0</v>
      </c>
      <c r="E127" s="10">
        <f t="shared" si="7"/>
        <v>5.5662</v>
      </c>
      <c r="F127" s="10">
        <f t="shared" si="11"/>
        <v>0.00015</v>
      </c>
      <c r="G127" s="10">
        <f t="shared" si="8"/>
        <v>0</v>
      </c>
      <c r="H127" s="10">
        <f t="shared" si="9"/>
        <v>0</v>
      </c>
      <c r="I127" s="10">
        <f t="shared" si="10"/>
        <v>4.780800000000001</v>
      </c>
      <c r="J127" s="29"/>
    </row>
    <row r="128" spans="1:10" ht="11.25">
      <c r="A128" s="3">
        <v>0.8472222222222222</v>
      </c>
      <c r="B128" s="27"/>
      <c r="C128" s="56">
        <f>'分水ます上下放流量(様式Ｄ）'!E124</f>
        <v>0</v>
      </c>
      <c r="D128" s="10">
        <f t="shared" si="6"/>
        <v>0</v>
      </c>
      <c r="E128" s="10">
        <f t="shared" si="7"/>
        <v>5.5662</v>
      </c>
      <c r="F128" s="10">
        <f t="shared" si="11"/>
        <v>0.00015</v>
      </c>
      <c r="G128" s="10">
        <f t="shared" si="8"/>
        <v>0</v>
      </c>
      <c r="H128" s="10">
        <f t="shared" si="9"/>
        <v>0</v>
      </c>
      <c r="I128" s="10">
        <f t="shared" si="10"/>
        <v>4.780800000000001</v>
      </c>
      <c r="J128" s="29"/>
    </row>
    <row r="129" spans="1:10" ht="11.25">
      <c r="A129" s="3">
        <v>0.8541666666666666</v>
      </c>
      <c r="B129" s="27"/>
      <c r="C129" s="56">
        <f>'分水ます上下放流量(様式Ｄ）'!E125</f>
        <v>0</v>
      </c>
      <c r="D129" s="10">
        <f t="shared" si="6"/>
        <v>0</v>
      </c>
      <c r="E129" s="10">
        <f t="shared" si="7"/>
        <v>5.5662</v>
      </c>
      <c r="F129" s="10">
        <f t="shared" si="11"/>
        <v>0.00015</v>
      </c>
      <c r="G129" s="10">
        <f t="shared" si="8"/>
        <v>0</v>
      </c>
      <c r="H129" s="10">
        <f t="shared" si="9"/>
        <v>0</v>
      </c>
      <c r="I129" s="10">
        <f t="shared" si="10"/>
        <v>4.780800000000001</v>
      </c>
      <c r="J129" s="29"/>
    </row>
    <row r="130" spans="1:10" ht="11.25">
      <c r="A130" s="3">
        <v>0.8611111111111112</v>
      </c>
      <c r="B130" s="27"/>
      <c r="C130" s="56">
        <f>'分水ます上下放流量(様式Ｄ）'!E126</f>
        <v>0</v>
      </c>
      <c r="D130" s="10">
        <f t="shared" si="6"/>
        <v>0</v>
      </c>
      <c r="E130" s="10">
        <f t="shared" si="7"/>
        <v>5.5662</v>
      </c>
      <c r="F130" s="10">
        <f t="shared" si="11"/>
        <v>0.00015</v>
      </c>
      <c r="G130" s="10">
        <f t="shared" si="8"/>
        <v>0</v>
      </c>
      <c r="H130" s="10">
        <f t="shared" si="9"/>
        <v>0</v>
      </c>
      <c r="I130" s="10">
        <f t="shared" si="10"/>
        <v>4.780800000000001</v>
      </c>
      <c r="J130" s="29"/>
    </row>
    <row r="131" spans="1:10" ht="11.25">
      <c r="A131" s="3">
        <v>0.8680555555555555</v>
      </c>
      <c r="B131" s="27"/>
      <c r="C131" s="56">
        <f>'分水ます上下放流量(様式Ｄ）'!E127</f>
        <v>0</v>
      </c>
      <c r="D131" s="10">
        <f t="shared" si="6"/>
        <v>0</v>
      </c>
      <c r="E131" s="10">
        <f t="shared" si="7"/>
        <v>5.5662</v>
      </c>
      <c r="F131" s="10">
        <f t="shared" si="11"/>
        <v>0.00015</v>
      </c>
      <c r="G131" s="10">
        <f t="shared" si="8"/>
        <v>0</v>
      </c>
      <c r="H131" s="10">
        <f t="shared" si="9"/>
        <v>0</v>
      </c>
      <c r="I131" s="10">
        <f t="shared" si="10"/>
        <v>4.780800000000001</v>
      </c>
      <c r="J131" s="29"/>
    </row>
    <row r="132" spans="1:10" ht="11.25">
      <c r="A132" s="3">
        <v>0.875</v>
      </c>
      <c r="B132" s="27"/>
      <c r="C132" s="56">
        <f>'分水ます上下放流量(様式Ｄ）'!E128</f>
        <v>0</v>
      </c>
      <c r="D132" s="10">
        <f t="shared" si="6"/>
        <v>0</v>
      </c>
      <c r="E132" s="10">
        <f t="shared" si="7"/>
        <v>5.5662</v>
      </c>
      <c r="F132" s="10">
        <f t="shared" si="11"/>
        <v>0.00015</v>
      </c>
      <c r="G132" s="10">
        <f t="shared" si="8"/>
        <v>0</v>
      </c>
      <c r="H132" s="10">
        <f t="shared" si="9"/>
        <v>0</v>
      </c>
      <c r="I132" s="10">
        <f t="shared" si="10"/>
        <v>4.780800000000001</v>
      </c>
      <c r="J132" s="29"/>
    </row>
    <row r="133" spans="1:10" ht="11.25">
      <c r="A133" s="3">
        <v>0.8819444444444445</v>
      </c>
      <c r="B133" s="27"/>
      <c r="C133" s="56">
        <f>'分水ます上下放流量(様式Ｄ）'!E129</f>
        <v>0</v>
      </c>
      <c r="D133" s="10">
        <f t="shared" si="6"/>
        <v>0</v>
      </c>
      <c r="E133" s="10">
        <f t="shared" si="7"/>
        <v>5.5662</v>
      </c>
      <c r="F133" s="10">
        <f t="shared" si="11"/>
        <v>0.00015</v>
      </c>
      <c r="G133" s="10">
        <f t="shared" si="8"/>
        <v>0</v>
      </c>
      <c r="H133" s="10">
        <f t="shared" si="9"/>
        <v>0</v>
      </c>
      <c r="I133" s="10">
        <f t="shared" si="10"/>
        <v>4.780800000000001</v>
      </c>
      <c r="J133" s="29"/>
    </row>
    <row r="134" spans="1:10" ht="11.25">
      <c r="A134" s="3">
        <v>0.8888888888888888</v>
      </c>
      <c r="B134" s="27"/>
      <c r="C134" s="56">
        <f>'分水ます上下放流量(様式Ｄ）'!E130</f>
        <v>0</v>
      </c>
      <c r="D134" s="10">
        <f t="shared" si="6"/>
        <v>0</v>
      </c>
      <c r="E134" s="10">
        <f t="shared" si="7"/>
        <v>5.5662</v>
      </c>
      <c r="F134" s="10">
        <f t="shared" si="11"/>
        <v>0.00015</v>
      </c>
      <c r="G134" s="10">
        <f t="shared" si="8"/>
        <v>0</v>
      </c>
      <c r="H134" s="10">
        <f t="shared" si="9"/>
        <v>0</v>
      </c>
      <c r="I134" s="10">
        <f t="shared" si="10"/>
        <v>4.780800000000001</v>
      </c>
      <c r="J134" s="29"/>
    </row>
    <row r="135" spans="1:10" ht="11.25">
      <c r="A135" s="3">
        <v>0.8958333333333334</v>
      </c>
      <c r="B135" s="27"/>
      <c r="C135" s="56">
        <f>'分水ます上下放流量(様式Ｄ）'!E131</f>
        <v>0</v>
      </c>
      <c r="D135" s="10">
        <f t="shared" si="6"/>
        <v>0</v>
      </c>
      <c r="E135" s="10">
        <f t="shared" si="7"/>
        <v>5.5662</v>
      </c>
      <c r="F135" s="10">
        <f t="shared" si="11"/>
        <v>0.00015</v>
      </c>
      <c r="G135" s="10">
        <f t="shared" si="8"/>
        <v>0</v>
      </c>
      <c r="H135" s="10">
        <f t="shared" si="9"/>
        <v>0</v>
      </c>
      <c r="I135" s="10">
        <f t="shared" si="10"/>
        <v>4.780800000000001</v>
      </c>
      <c r="J135" s="29"/>
    </row>
    <row r="136" spans="1:10" ht="11.25">
      <c r="A136" s="3">
        <v>0.9027777777777778</v>
      </c>
      <c r="B136" s="27"/>
      <c r="C136" s="56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5.5662</v>
      </c>
      <c r="F136" s="10">
        <f t="shared" si="11"/>
        <v>0.00015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4.780800000000001</v>
      </c>
      <c r="J136" s="29"/>
    </row>
    <row r="137" spans="1:10" ht="11.25">
      <c r="A137" s="3">
        <v>0.9097222222222222</v>
      </c>
      <c r="B137" s="27"/>
      <c r="C137" s="56">
        <f>'分水ます上下放流量(様式Ｄ）'!E133</f>
        <v>0</v>
      </c>
      <c r="D137" s="10">
        <f t="shared" si="12"/>
        <v>0</v>
      </c>
      <c r="E137" s="10">
        <f t="shared" si="13"/>
        <v>5.5662</v>
      </c>
      <c r="F137" s="10">
        <f aca="true" t="shared" si="17" ref="F137:F151">F136</f>
        <v>0.00015</v>
      </c>
      <c r="G137" s="10">
        <f t="shared" si="14"/>
        <v>0</v>
      </c>
      <c r="H137" s="10">
        <f t="shared" si="15"/>
        <v>0</v>
      </c>
      <c r="I137" s="10">
        <f t="shared" si="16"/>
        <v>4.780800000000001</v>
      </c>
      <c r="J137" s="29"/>
    </row>
    <row r="138" spans="1:10" ht="11.25">
      <c r="A138" s="3">
        <v>0.9166666666666666</v>
      </c>
      <c r="B138" s="27"/>
      <c r="C138" s="56">
        <f>'分水ます上下放流量(様式Ｄ）'!E134</f>
        <v>0</v>
      </c>
      <c r="D138" s="10">
        <f t="shared" si="12"/>
        <v>0</v>
      </c>
      <c r="E138" s="10">
        <f t="shared" si="13"/>
        <v>5.5662</v>
      </c>
      <c r="F138" s="10">
        <f t="shared" si="17"/>
        <v>0.00015</v>
      </c>
      <c r="G138" s="10">
        <f t="shared" si="14"/>
        <v>0</v>
      </c>
      <c r="H138" s="10">
        <f t="shared" si="15"/>
        <v>0</v>
      </c>
      <c r="I138" s="10">
        <f t="shared" si="16"/>
        <v>4.780800000000001</v>
      </c>
      <c r="J138" s="29"/>
    </row>
    <row r="139" spans="1:10" ht="11.25">
      <c r="A139" s="3">
        <v>0.9236111111111112</v>
      </c>
      <c r="B139" s="27"/>
      <c r="C139" s="56">
        <f>'分水ます上下放流量(様式Ｄ）'!E135</f>
        <v>0</v>
      </c>
      <c r="D139" s="10">
        <f t="shared" si="12"/>
        <v>0</v>
      </c>
      <c r="E139" s="10">
        <f t="shared" si="13"/>
        <v>5.5662</v>
      </c>
      <c r="F139" s="10">
        <f t="shared" si="17"/>
        <v>0.00015</v>
      </c>
      <c r="G139" s="10">
        <f t="shared" si="14"/>
        <v>0</v>
      </c>
      <c r="H139" s="10">
        <f t="shared" si="15"/>
        <v>0</v>
      </c>
      <c r="I139" s="10">
        <f t="shared" si="16"/>
        <v>4.780800000000001</v>
      </c>
      <c r="J139" s="29"/>
    </row>
    <row r="140" spans="1:10" ht="11.25">
      <c r="A140" s="3">
        <v>0.9305555555555555</v>
      </c>
      <c r="B140" s="27"/>
      <c r="C140" s="56">
        <f>'分水ます上下放流量(様式Ｄ）'!E136</f>
        <v>0</v>
      </c>
      <c r="D140" s="10">
        <f t="shared" si="12"/>
        <v>0</v>
      </c>
      <c r="E140" s="10">
        <f t="shared" si="13"/>
        <v>5.5662</v>
      </c>
      <c r="F140" s="10">
        <f t="shared" si="17"/>
        <v>0.00015</v>
      </c>
      <c r="G140" s="10">
        <f t="shared" si="14"/>
        <v>0</v>
      </c>
      <c r="H140" s="10">
        <f t="shared" si="15"/>
        <v>0</v>
      </c>
      <c r="I140" s="10">
        <f t="shared" si="16"/>
        <v>4.780800000000001</v>
      </c>
      <c r="J140" s="29"/>
    </row>
    <row r="141" spans="1:10" ht="11.25">
      <c r="A141" s="3">
        <v>0.9375</v>
      </c>
      <c r="B141" s="27"/>
      <c r="C141" s="56">
        <f>'分水ます上下放流量(様式Ｄ）'!E137</f>
        <v>0</v>
      </c>
      <c r="D141" s="10">
        <f t="shared" si="12"/>
        <v>0</v>
      </c>
      <c r="E141" s="10">
        <f t="shared" si="13"/>
        <v>5.5662</v>
      </c>
      <c r="F141" s="10">
        <f t="shared" si="17"/>
        <v>0.00015</v>
      </c>
      <c r="G141" s="10">
        <f t="shared" si="14"/>
        <v>0</v>
      </c>
      <c r="H141" s="10">
        <f t="shared" si="15"/>
        <v>0</v>
      </c>
      <c r="I141" s="10">
        <f t="shared" si="16"/>
        <v>4.780800000000001</v>
      </c>
      <c r="J141" s="29"/>
    </row>
    <row r="142" spans="1:10" ht="11.25">
      <c r="A142" s="3">
        <v>0.9444444444444445</v>
      </c>
      <c r="B142" s="27"/>
      <c r="C142" s="56">
        <f>'分水ます上下放流量(様式Ｄ）'!E138</f>
        <v>0</v>
      </c>
      <c r="D142" s="10">
        <f t="shared" si="12"/>
        <v>0</v>
      </c>
      <c r="E142" s="10">
        <f t="shared" si="13"/>
        <v>5.5662</v>
      </c>
      <c r="F142" s="10">
        <f t="shared" si="17"/>
        <v>0.00015</v>
      </c>
      <c r="G142" s="10">
        <f t="shared" si="14"/>
        <v>0</v>
      </c>
      <c r="H142" s="10">
        <f t="shared" si="15"/>
        <v>0</v>
      </c>
      <c r="I142" s="10">
        <f t="shared" si="16"/>
        <v>4.780800000000001</v>
      </c>
      <c r="J142" s="29"/>
    </row>
    <row r="143" spans="1:10" ht="11.25">
      <c r="A143" s="3">
        <v>0.9513888888888888</v>
      </c>
      <c r="B143" s="27"/>
      <c r="C143" s="56">
        <f>'分水ます上下放流量(様式Ｄ）'!E139</f>
        <v>0</v>
      </c>
      <c r="D143" s="10">
        <f t="shared" si="12"/>
        <v>0</v>
      </c>
      <c r="E143" s="10">
        <f t="shared" si="13"/>
        <v>5.5662</v>
      </c>
      <c r="F143" s="10">
        <f t="shared" si="17"/>
        <v>0.00015</v>
      </c>
      <c r="G143" s="10">
        <f t="shared" si="14"/>
        <v>0</v>
      </c>
      <c r="H143" s="10">
        <f t="shared" si="15"/>
        <v>0</v>
      </c>
      <c r="I143" s="10">
        <f t="shared" si="16"/>
        <v>4.780800000000001</v>
      </c>
      <c r="J143" s="29"/>
    </row>
    <row r="144" spans="1:10" ht="11.25">
      <c r="A144" s="3">
        <v>0.9583333333333334</v>
      </c>
      <c r="B144" s="27"/>
      <c r="C144" s="56">
        <f>'分水ます上下放流量(様式Ｄ）'!E140</f>
        <v>0</v>
      </c>
      <c r="D144" s="10">
        <f t="shared" si="12"/>
        <v>0</v>
      </c>
      <c r="E144" s="10">
        <f t="shared" si="13"/>
        <v>5.5662</v>
      </c>
      <c r="F144" s="10">
        <f t="shared" si="17"/>
        <v>0.00015</v>
      </c>
      <c r="G144" s="10">
        <f t="shared" si="14"/>
        <v>0</v>
      </c>
      <c r="H144" s="10">
        <f t="shared" si="15"/>
        <v>0</v>
      </c>
      <c r="I144" s="10">
        <f t="shared" si="16"/>
        <v>4.780800000000001</v>
      </c>
      <c r="J144" s="29"/>
    </row>
    <row r="145" spans="1:10" ht="11.25">
      <c r="A145" s="3">
        <v>0.9652777777777778</v>
      </c>
      <c r="B145" s="27"/>
      <c r="C145" s="56">
        <f>'分水ます上下放流量(様式Ｄ）'!E141</f>
        <v>0</v>
      </c>
      <c r="D145" s="10">
        <f t="shared" si="12"/>
        <v>0</v>
      </c>
      <c r="E145" s="10">
        <f t="shared" si="13"/>
        <v>5.5662</v>
      </c>
      <c r="F145" s="10">
        <f t="shared" si="17"/>
        <v>0.00015</v>
      </c>
      <c r="G145" s="10">
        <f t="shared" si="14"/>
        <v>0</v>
      </c>
      <c r="H145" s="10">
        <f t="shared" si="15"/>
        <v>0</v>
      </c>
      <c r="I145" s="10">
        <f t="shared" si="16"/>
        <v>4.780800000000001</v>
      </c>
      <c r="J145" s="29"/>
    </row>
    <row r="146" spans="1:10" ht="11.25">
      <c r="A146" s="3">
        <v>0.9722222222222222</v>
      </c>
      <c r="B146" s="27"/>
      <c r="C146" s="56">
        <f>'分水ます上下放流量(様式Ｄ）'!E142</f>
        <v>0</v>
      </c>
      <c r="D146" s="10">
        <f t="shared" si="12"/>
        <v>0</v>
      </c>
      <c r="E146" s="10">
        <f t="shared" si="13"/>
        <v>5.5662</v>
      </c>
      <c r="F146" s="10">
        <f t="shared" si="17"/>
        <v>0.00015</v>
      </c>
      <c r="G146" s="10">
        <f t="shared" si="14"/>
        <v>0</v>
      </c>
      <c r="H146" s="10">
        <f t="shared" si="15"/>
        <v>0</v>
      </c>
      <c r="I146" s="10">
        <f t="shared" si="16"/>
        <v>4.780800000000001</v>
      </c>
      <c r="J146" s="29"/>
    </row>
    <row r="147" spans="1:10" ht="11.25">
      <c r="A147" s="3">
        <v>0.9791666666666666</v>
      </c>
      <c r="B147" s="27"/>
      <c r="C147" s="56">
        <f>'分水ます上下放流量(様式Ｄ）'!E143</f>
        <v>0</v>
      </c>
      <c r="D147" s="10">
        <f t="shared" si="12"/>
        <v>0</v>
      </c>
      <c r="E147" s="10">
        <f t="shared" si="13"/>
        <v>5.5662</v>
      </c>
      <c r="F147" s="10">
        <f t="shared" si="17"/>
        <v>0.00015</v>
      </c>
      <c r="G147" s="10">
        <f t="shared" si="14"/>
        <v>0</v>
      </c>
      <c r="H147" s="10">
        <f t="shared" si="15"/>
        <v>0</v>
      </c>
      <c r="I147" s="10">
        <f t="shared" si="16"/>
        <v>4.780800000000001</v>
      </c>
      <c r="J147" s="29"/>
    </row>
    <row r="148" spans="1:10" ht="11.25">
      <c r="A148" s="3">
        <v>0.9861111111111112</v>
      </c>
      <c r="B148" s="27"/>
      <c r="C148" s="56">
        <f>'分水ます上下放流量(様式Ｄ）'!E144</f>
        <v>0</v>
      </c>
      <c r="D148" s="10">
        <f t="shared" si="12"/>
        <v>0</v>
      </c>
      <c r="E148" s="10">
        <f t="shared" si="13"/>
        <v>5.5662</v>
      </c>
      <c r="F148" s="10">
        <f t="shared" si="17"/>
        <v>0.00015</v>
      </c>
      <c r="G148" s="10">
        <f t="shared" si="14"/>
        <v>0</v>
      </c>
      <c r="H148" s="10">
        <f t="shared" si="15"/>
        <v>0</v>
      </c>
      <c r="I148" s="10">
        <f t="shared" si="16"/>
        <v>4.780800000000001</v>
      </c>
      <c r="J148" s="29"/>
    </row>
    <row r="149" spans="1:10" ht="11.25">
      <c r="A149" s="3">
        <v>0.9930555555555555</v>
      </c>
      <c r="B149" s="27"/>
      <c r="C149" s="56">
        <f>'分水ます上下放流量(様式Ｄ）'!E145</f>
        <v>0</v>
      </c>
      <c r="D149" s="10">
        <f t="shared" si="12"/>
        <v>0</v>
      </c>
      <c r="E149" s="10">
        <f t="shared" si="13"/>
        <v>5.5662</v>
      </c>
      <c r="F149" s="10">
        <f t="shared" si="17"/>
        <v>0.00015</v>
      </c>
      <c r="G149" s="10">
        <f t="shared" si="14"/>
        <v>0</v>
      </c>
      <c r="H149" s="10">
        <f t="shared" si="15"/>
        <v>0</v>
      </c>
      <c r="I149" s="10">
        <f t="shared" si="16"/>
        <v>4.780800000000001</v>
      </c>
      <c r="J149" s="29"/>
    </row>
    <row r="150" spans="1:10" ht="11.25">
      <c r="A150" s="11" t="s">
        <v>112</v>
      </c>
      <c r="B150" s="27"/>
      <c r="C150" s="56">
        <f>'分水ます上下放流量(様式Ｄ）'!E146</f>
        <v>0</v>
      </c>
      <c r="D150" s="10">
        <f t="shared" si="12"/>
        <v>0</v>
      </c>
      <c r="E150" s="10">
        <f t="shared" si="13"/>
        <v>5.5662</v>
      </c>
      <c r="F150" s="10">
        <f t="shared" si="17"/>
        <v>0.00015</v>
      </c>
      <c r="G150" s="10">
        <f t="shared" si="14"/>
        <v>0</v>
      </c>
      <c r="H150" s="10">
        <f t="shared" si="15"/>
        <v>0</v>
      </c>
      <c r="I150" s="25">
        <f t="shared" si="16"/>
        <v>4.780800000000001</v>
      </c>
      <c r="J150" s="31"/>
    </row>
    <row r="151" spans="3:9" ht="11.25">
      <c r="C151" s="57">
        <f>'分水ます上下放流量(様式Ｄ）'!E147</f>
        <v>0</v>
      </c>
      <c r="D151" s="10">
        <f t="shared" si="12"/>
        <v>0</v>
      </c>
      <c r="E151" s="12">
        <f t="shared" si="13"/>
        <v>5.5662</v>
      </c>
      <c r="F151" s="10">
        <f t="shared" si="17"/>
        <v>0.00015</v>
      </c>
      <c r="G151" s="10">
        <f t="shared" si="14"/>
        <v>0</v>
      </c>
      <c r="H151" s="10">
        <f t="shared" si="15"/>
        <v>0</v>
      </c>
      <c r="I151" s="12">
        <f t="shared" si="16"/>
        <v>4.780800000000001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2011-03-07T01:02:31Z</cp:lastPrinted>
  <dcterms:created xsi:type="dcterms:W3CDTF">2005-06-30T07:55:23Z</dcterms:created>
  <dcterms:modified xsi:type="dcterms:W3CDTF">2011-03-07T01:05:03Z</dcterms:modified>
  <cp:category/>
  <cp:version/>
  <cp:contentType/>
  <cp:contentStatus/>
</cp:coreProperties>
</file>